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8115" tabRatio="726" activeTab="2"/>
  </bookViews>
  <sheets>
    <sheet name="B Sc.7-Nischay " sheetId="43" r:id="rId1"/>
    <sheet name="GNM 7-Nischay (2)" sheetId="57" r:id="rId2"/>
    <sheet name="Para Medical 7-Nischay  (2)" sheetId="56" r:id="rId3"/>
    <sheet name="ANM 7-Nischay (2)" sheetId="58" r:id="rId4"/>
    <sheet name="GNM (3)" sheetId="59" r:id="rId5"/>
    <sheet name="ANM (3)" sheetId="60" r:id="rId6"/>
    <sheet name="DFID (2)" sheetId="61" r:id="rId7"/>
    <sheet name="PHC TO CHC (Health) (2)" sheetId="62" r:id="rId8"/>
    <sheet name="PHC TO CHC (Single) (2)" sheetId="63" r:id="rId9"/>
    <sheet name="PHC TO CHC (minority) (2)" sheetId="64" r:id="rId10"/>
    <sheet name="APHC (2)" sheetId="65" r:id="rId11"/>
    <sheet name="APHC (MSDP)1 (2)" sheetId="66" r:id="rId12"/>
    <sheet name="HSC MINORITY (2)" sheetId="67" r:id="rId13"/>
    <sheet name="Medical college Schm (2)" sheetId="69" r:id="rId14"/>
    <sheet name="Misc  (2)" sheetId="70" r:id="rId15"/>
    <sheet name="DEIC &amp; mch (2)" sheetId="68" r:id="rId16"/>
    <sheet name="Eye Bank" sheetId="80" r:id="rId17"/>
  </sheets>
  <definedNames>
    <definedName name="_xlnm._FilterDatabase" localSheetId="5" hidden="1">'ANM (3)'!#REF!</definedName>
    <definedName name="_xlnm._FilterDatabase" localSheetId="3" hidden="1">'ANM 7-Nischay (2)'!$A$1:$P$61</definedName>
    <definedName name="_xlnm._FilterDatabase" localSheetId="10" hidden="1">'APHC (2)'!$F$1:$F$69</definedName>
    <definedName name="_xlnm._FilterDatabase" localSheetId="11" hidden="1">'APHC (MSDP)1 (2)'!$B$1:$B$47</definedName>
    <definedName name="_xlnm._FilterDatabase" localSheetId="0" hidden="1">'B Sc.7-Nischay '!$A$5:$O$15</definedName>
    <definedName name="_xlnm._FilterDatabase" localSheetId="15" hidden="1">'DEIC &amp; mch (2)'!#REF!</definedName>
    <definedName name="_xlnm._FilterDatabase" localSheetId="6" hidden="1">'DFID (2)'!#REF!</definedName>
    <definedName name="_xlnm._FilterDatabase" localSheetId="4" hidden="1">'GNM (3)'!#REF!</definedName>
    <definedName name="_xlnm._FilterDatabase" localSheetId="1" hidden="1">'GNM 7-Nischay (2)'!$B$1:$B$28</definedName>
    <definedName name="_xlnm._FilterDatabase" localSheetId="12" hidden="1">'HSC MINORITY (2)'!$B$1:$B$90</definedName>
    <definedName name="_xlnm._FilterDatabase" localSheetId="13" hidden="1">'Medical college Schm (2)'!$B$1:$B$39</definedName>
    <definedName name="_xlnm._FilterDatabase" localSheetId="14" hidden="1">'Misc  (2)'!#REF!</definedName>
    <definedName name="_xlnm._FilterDatabase" localSheetId="2" hidden="1">'Para Medical 7-Nischay  (2)'!$B$1:$B$43</definedName>
    <definedName name="_xlnm._FilterDatabase" localSheetId="7" hidden="1">'PHC TO CHC (Health) (2)'!$B$1:$B$45</definedName>
    <definedName name="_xlnm._FilterDatabase" localSheetId="9" hidden="1">'PHC TO CHC (minority) (2)'!$J$1:$J$32</definedName>
    <definedName name="_xlnm._FilterDatabase" localSheetId="8" hidden="1">'PHC TO CHC (Single) (2)'!$J$1:$J$23</definedName>
    <definedName name="_xlnm.Print_Area" localSheetId="5">'ANM (3)'!$A$1:$O$17</definedName>
    <definedName name="_xlnm.Print_Area" localSheetId="3">'ANM 7-Nischay (2)'!$A$1:$O$61</definedName>
    <definedName name="_xlnm.Print_Area" localSheetId="10">'APHC (2)'!$A$1:$O$55</definedName>
    <definedName name="_xlnm.Print_Area" localSheetId="11">'APHC (MSDP)1 (2)'!$A$1:$O$46</definedName>
    <definedName name="_xlnm.Print_Area" localSheetId="0">'B Sc.7-Nischay '!$A$1:$O$15</definedName>
    <definedName name="_xlnm.Print_Area" localSheetId="15">'DEIC &amp; mch (2)'!$A$1:$O$17</definedName>
    <definedName name="_xlnm.Print_Area" localSheetId="6">'DFID (2)'!$A$1:$O$38</definedName>
    <definedName name="_xlnm.Print_Area" localSheetId="4">'GNM (3)'!$A$1:$O$17</definedName>
    <definedName name="_xlnm.Print_Area" localSheetId="1">'GNM 7-Nischay (2)'!$A$1:$O$28</definedName>
    <definedName name="_xlnm.Print_Area" localSheetId="12">'HSC MINORITY (2)'!$A$1:$O$90</definedName>
    <definedName name="_xlnm.Print_Area" localSheetId="13">'Medical college Schm (2)'!$A$1:$O$39</definedName>
    <definedName name="_xlnm.Print_Area" localSheetId="14">'Misc  (2)'!$A$1:$O$23</definedName>
    <definedName name="_xlnm.Print_Area" localSheetId="2">'Para Medical 7-Nischay  (2)'!$A$1:$O$43</definedName>
    <definedName name="_xlnm.Print_Area" localSheetId="7">'PHC TO CHC (Health) (2)'!$A$1:$O$45</definedName>
    <definedName name="_xlnm.Print_Area" localSheetId="9">'PHC TO CHC (minority) (2)'!$A$1:$O$32</definedName>
    <definedName name="_xlnm.Print_Area" localSheetId="8">'PHC TO CHC (Single) (2)'!$A$1:$O$22</definedName>
    <definedName name="_xlnm.Print_Titles" localSheetId="5">'ANM (3)'!$5:$6</definedName>
    <definedName name="_xlnm.Print_Titles" localSheetId="3">'ANM 7-Nischay (2)'!$5:$6</definedName>
    <definedName name="_xlnm.Print_Titles" localSheetId="10">'APHC (2)'!$1:$3</definedName>
    <definedName name="_xlnm.Print_Titles" localSheetId="11">'APHC (MSDP)1 (2)'!$1:$3</definedName>
    <definedName name="_xlnm.Print_Titles" localSheetId="0">'B Sc.7-Nischay '!#REF!</definedName>
    <definedName name="_xlnm.Print_Titles" localSheetId="15">'DEIC &amp; mch (2)'!$1:$3</definedName>
    <definedName name="_xlnm.Print_Titles" localSheetId="6">'DFID (2)'!$5:$6</definedName>
    <definedName name="_xlnm.Print_Titles" localSheetId="4">'GNM (3)'!$1:$6</definedName>
    <definedName name="_xlnm.Print_Titles" localSheetId="1">'GNM 7-Nischay (2)'!$5:$6</definedName>
    <definedName name="_xlnm.Print_Titles" localSheetId="12">'HSC MINORITY (2)'!$1:$3</definedName>
    <definedName name="_xlnm.Print_Titles" localSheetId="13">'Medical college Schm (2)'!$1:$5</definedName>
    <definedName name="_xlnm.Print_Titles" localSheetId="14">'Misc  (2)'!$1:$3</definedName>
    <definedName name="_xlnm.Print_Titles" localSheetId="2">'Para Medical 7-Nischay  (2)'!$4:$6</definedName>
    <definedName name="_xlnm.Print_Titles" localSheetId="7">'PHC TO CHC (Health) (2)'!$5:$6</definedName>
    <definedName name="_xlnm.Print_Titles" localSheetId="9">'PHC TO CHC (minority) (2)'!$5:$6</definedName>
    <definedName name="_xlnm.Print_Titles" localSheetId="8">'PHC TO CHC (Single) (2)'!$5:$6</definedName>
  </definedNames>
  <calcPr calcId="124519"/>
</workbook>
</file>

<file path=xl/calcChain.xml><?xml version="1.0" encoding="utf-8"?>
<calcChain xmlns="http://schemas.openxmlformats.org/spreadsheetml/2006/main">
  <c r="L28" i="57"/>
  <c r="L29" i="62" l="1"/>
  <c r="L15"/>
  <c r="L28" i="58"/>
  <c r="L8" i="43"/>
  <c r="L12" i="59"/>
  <c r="L23" i="56"/>
  <c r="G17" i="68" l="1"/>
  <c r="D54" i="65"/>
  <c r="L13" i="69"/>
  <c r="L43" i="56"/>
  <c r="G23" i="70"/>
  <c r="D23"/>
  <c r="L72" i="67" l="1"/>
  <c r="L15" i="43"/>
  <c r="G43" i="56"/>
  <c r="D15" i="43"/>
  <c r="G15"/>
  <c r="F3" i="60" l="1"/>
  <c r="F3" i="59"/>
  <c r="G3" i="58"/>
  <c r="K3" i="56"/>
  <c r="L12" i="70" l="1"/>
  <c r="L10"/>
  <c r="L9"/>
  <c r="L7"/>
  <c r="L5"/>
  <c r="L4"/>
  <c r="L34" i="69"/>
  <c r="L32"/>
  <c r="L31"/>
  <c r="L30"/>
  <c r="L28"/>
  <c r="L27"/>
  <c r="L26"/>
  <c r="L25"/>
  <c r="L24"/>
  <c r="L17"/>
  <c r="L16"/>
  <c r="L15"/>
  <c r="L10"/>
  <c r="L9"/>
  <c r="L8"/>
  <c r="L7"/>
  <c r="L6"/>
  <c r="L23" i="70" l="1"/>
  <c r="L8" i="68" l="1"/>
  <c r="G8"/>
  <c r="D17"/>
  <c r="D8"/>
  <c r="L90" i="67"/>
  <c r="G90"/>
  <c r="L10" i="66"/>
  <c r="L5"/>
  <c r="L4"/>
  <c r="L46" l="1"/>
  <c r="L25" i="65"/>
  <c r="L20"/>
  <c r="L19"/>
  <c r="L16"/>
  <c r="L9"/>
  <c r="L8"/>
  <c r="L4"/>
  <c r="L32" i="64"/>
  <c r="F3" s="1"/>
  <c r="L12"/>
  <c r="L10" i="63"/>
  <c r="L22" s="1"/>
  <c r="G3" s="1"/>
  <c r="L7"/>
  <c r="G22"/>
  <c r="D22"/>
  <c r="D3" s="1"/>
  <c r="L11" i="62"/>
  <c r="L10"/>
  <c r="L37" i="61"/>
  <c r="L28"/>
  <c r="L27"/>
  <c r="L26"/>
  <c r="L11"/>
  <c r="D12"/>
  <c r="G12"/>
  <c r="G35"/>
  <c r="D35"/>
  <c r="G29"/>
  <c r="D29"/>
  <c r="G24"/>
  <c r="D24"/>
  <c r="G17"/>
  <c r="D17"/>
  <c r="L17" i="60"/>
  <c r="D17"/>
  <c r="G17"/>
  <c r="L17" i="59"/>
  <c r="L38" i="61" l="1"/>
  <c r="G3" s="1"/>
  <c r="G38"/>
  <c r="D38"/>
  <c r="E3" s="1"/>
  <c r="L54" i="65"/>
  <c r="L45" i="62"/>
  <c r="F3" s="1"/>
  <c r="D17" i="59" l="1"/>
  <c r="G17"/>
  <c r="L61" i="58"/>
  <c r="G3" i="57"/>
  <c r="G3" i="56"/>
  <c r="G3" i="43"/>
</calcChain>
</file>

<file path=xl/sharedStrings.xml><?xml version="1.0" encoding="utf-8"?>
<sst xmlns="http://schemas.openxmlformats.org/spreadsheetml/2006/main" count="3618" uniqueCount="1183">
  <si>
    <t>%</t>
  </si>
  <si>
    <t>-</t>
  </si>
  <si>
    <t>SL NO</t>
  </si>
  <si>
    <t>NAME OF WORK</t>
  </si>
  <si>
    <t xml:space="preserve">DATE OF START </t>
  </si>
  <si>
    <t>DATE OF COMPLETION</t>
  </si>
  <si>
    <t>UP TO DATE PAYMENT</t>
  </si>
  <si>
    <t>STAGE</t>
  </si>
  <si>
    <t>Completed</t>
  </si>
  <si>
    <t>Finishing work in progress.</t>
  </si>
  <si>
    <t>Land not available</t>
  </si>
  <si>
    <t>Rita Devi</t>
  </si>
  <si>
    <t xml:space="preserve">Construction of A.N.M school &amp; hostel at refferal hospital Jale, Darbhanga </t>
  </si>
  <si>
    <t>Avaneesh Enterprises, Ghaziabad</t>
  </si>
  <si>
    <t>Construction of A.N.M school &amp; hostel at refferal hospital Rajauli, Nawada</t>
  </si>
  <si>
    <t>Construction of A.N.M Training school &amp; Hostel in Referral hospital, Mairwa (Siwan)</t>
  </si>
  <si>
    <t>Construction of A.N.M Training school &amp; Hostel in Referral hospital, Daudnagar (Aurangabad)</t>
  </si>
  <si>
    <t>Construction of A.N.M school &amp; hostel at Sub-divisional hospital Triveniganj, Supaul</t>
  </si>
  <si>
    <t>Construction of A.N.M at Refferal Hospital Lakshmipur (Jamui)</t>
  </si>
  <si>
    <t>Construction of G.N.M Training school &amp; hostels in Sadar hospital, Sasaram (Rohtas)</t>
  </si>
  <si>
    <t>Construction of G.N.M at Sadar Hospital Banka</t>
  </si>
  <si>
    <t>M/S Lalan Kumar</t>
  </si>
  <si>
    <t>Construction of G.N.M at Sadar Hospital Jahanabad</t>
  </si>
  <si>
    <t>Construction of G.N.M at Sadar Hospital Saharsa</t>
  </si>
  <si>
    <t>Baba Hans construction Pvt. Ltd</t>
  </si>
  <si>
    <t>Construction of G.N.M at Sadar Hospital Chapra (Saran)</t>
  </si>
  <si>
    <t>M/S Harishankar Prasad</t>
  </si>
  <si>
    <t>Construction of G.N.M at Sadar Hospital Buxar</t>
  </si>
  <si>
    <t>Construction of G.N.M at Sadar Hospital Purnea</t>
  </si>
  <si>
    <t xml:space="preserve">Construction of G.N.M at Medical College &amp; Hospital Madhepura </t>
  </si>
  <si>
    <t xml:space="preserve">Completed </t>
  </si>
  <si>
    <t>(a) Administrative Block</t>
  </si>
  <si>
    <t>(b) Principal Residence</t>
  </si>
  <si>
    <t>(c) P.G boys hostel</t>
  </si>
  <si>
    <t>(d) P.G girls hostel</t>
  </si>
  <si>
    <t xml:space="preserve"> CONSTRUCTION OF 1st &amp; 2nd FLOOR OF GOVT. TIBBI COLLEGE KADAMKUAN, PATNA</t>
  </si>
  <si>
    <t>CONSTRUCTION OF 180 BEDDED MENTAL HOSPITAL KOILWAR, ARA (BHOJPUR)</t>
  </si>
  <si>
    <t xml:space="preserve">  </t>
  </si>
  <si>
    <t>CONSTRUCTION OF AUXILIARY NURSE MIDWIFERY (A.N.M)</t>
  </si>
  <si>
    <t>CONSTRUCTION OF GENERAL NURSE MIDWIFERY (G.N.M)</t>
  </si>
  <si>
    <t>CONSTRUCTION OF APHC IN SAMASTICHAK,  PATNA</t>
  </si>
  <si>
    <t>CONSTRUCTION OF APHC IN NATAIYA, KAIMUR</t>
  </si>
  <si>
    <t>CONSTRUCTION OF APHC IN MAIN GRAM, GAYA</t>
  </si>
  <si>
    <t>CONSTRUCTION OF APHC NARENDARPUR, SIWAN</t>
  </si>
  <si>
    <t>Acme Cleantech Solutions Ltd,Gurgaon (Haryana)</t>
  </si>
  <si>
    <t>CONSTRUCTION OF VARIOUS BUILDING IN ANUGRAH NARAYAN MAGADH MEDICAL COLLEGE &amp; HOSPITAL GAYA</t>
  </si>
  <si>
    <t xml:space="preserve">CONSTRUCTION OF CENTRAL LIBRARY IN DARBHANGA MEDICAL COLLEGE &amp; HOSPITAL, LAHERIASARAI (DARBHANGA) </t>
  </si>
  <si>
    <t xml:space="preserve">CONSTRUCTION OF P.G GIRLS HOSTEL IN DARBHANGA MEDICAL COLLEGE &amp; HOSPITAL, LAHERIASARAI (DARBHANGA) </t>
  </si>
  <si>
    <t>CONSTRUCTION OF 30 BEDDED MCH WING , PILKHI VILLAGE MUZAFFARPUR</t>
  </si>
  <si>
    <t>Ramjee Prasad</t>
  </si>
  <si>
    <t>Construction of A.N.M school &amp; hostel at sadar hospital, sheohar</t>
  </si>
  <si>
    <t>Virendra Kumar Chaudhary</t>
  </si>
  <si>
    <t>CONSTRUCTION OF APHC AT MAHKAR, BLOCK-KHIZIRISARAI (GAYA) BY PRE-FAB MATERIAL</t>
  </si>
  <si>
    <t>CONSTRUCTION OF VARIOUS SCHEMES IN MEDICAL COLLEGE</t>
  </si>
  <si>
    <t>CONSTRUCTION OF 7 LABORATORIES IN GOVT. MEDICAL COLLEGE BETTIAH BY PRE-FABRICATED MATERIAL</t>
  </si>
  <si>
    <t>CONSTRUCTION OF APHC AT KACHHARIYA, BLOCK-THARTHARI (NALANDA) BY PRE-FAB MATERIAL</t>
  </si>
  <si>
    <t>Beardsell ltd.</t>
  </si>
  <si>
    <t>Kislay Enterprises</t>
  </si>
  <si>
    <t>CONSTRUCTION OF MORTUARY BUILDING AT PMCH, PATNA</t>
  </si>
  <si>
    <t xml:space="preserve">Pintu Construction, Masaurhi </t>
  </si>
  <si>
    <t xml:space="preserve">Smt Rita Devi </t>
  </si>
  <si>
    <t xml:space="preserve">Mr. A Khan </t>
  </si>
  <si>
    <t xml:space="preserve">M/S Rita Devi </t>
  </si>
  <si>
    <t xml:space="preserve">Jiradei Narendrapur Engineering &amp; Construction Company                                </t>
  </si>
  <si>
    <t>REMARKS</t>
  </si>
  <si>
    <t xml:space="preserve">Ramesh Kumar Pandey </t>
  </si>
  <si>
    <t xml:space="preserve">Bipin Kumar, Nawada </t>
  </si>
  <si>
    <t xml:space="preserve">G.M Construction, Ahmedabad </t>
  </si>
  <si>
    <t xml:space="preserve">Yashswi Infrastructure pvt. Ltd., Ranchi                                 </t>
  </si>
  <si>
    <t>Anil Kumar,                          Rohtas</t>
  </si>
  <si>
    <t xml:space="preserve">Surendra Prasad Singh,                                          Begusarai </t>
  </si>
  <si>
    <t xml:space="preserve">Rama construction, Patna                                      </t>
  </si>
  <si>
    <t xml:space="preserve">M/S B Prasad &amp; co. Anishabad, Patna                            </t>
  </si>
  <si>
    <t xml:space="preserve">Indra narayan singh contractor pvt. Ltd </t>
  </si>
  <si>
    <t xml:space="preserve">Anand Consultant </t>
  </si>
  <si>
    <t xml:space="preserve">M/S Dipansu Promoter &amp; Builder Pvt. Ltd., Ranchi </t>
  </si>
  <si>
    <t xml:space="preserve">Shiva infra solution  pvt. Ltd                                 </t>
  </si>
  <si>
    <t xml:space="preserve">M/S Indra Narayan singh cont. pvt. Ltd. </t>
  </si>
  <si>
    <t xml:space="preserve">Sri Nalin Ranjan </t>
  </si>
  <si>
    <t xml:space="preserve">Revire venture india pvt. Ltd. </t>
  </si>
  <si>
    <t>Not Started</t>
  </si>
  <si>
    <t>CONSTRUCTION OF LECTURE THEATRE FOR 350 STUDENTS IN NALANDA MEDICAL COLLEGE &amp; HOSPITAL,PATNA</t>
  </si>
  <si>
    <t>CONSTRUCTIN OF LECTURE THEATRE  AT JAWAHARLAL NEHRU MEDICAL COLLEGE &amp; HOSPITAL  BHAGALPUR</t>
  </si>
  <si>
    <t>Ajay Kumar Chaudhary</t>
  </si>
  <si>
    <t>completed</t>
  </si>
  <si>
    <t>Handed over</t>
  </si>
  <si>
    <t xml:space="preserve">NAME OF CONTRACTOR </t>
  </si>
  <si>
    <t xml:space="preserve">NAME OF CONTRACTOR                 </t>
  </si>
  <si>
    <t xml:space="preserve">                                </t>
  </si>
  <si>
    <t>CONSTRUCTION OF APHC IN BANDHAR, SAMASTIPUR</t>
  </si>
  <si>
    <t>Miscellaneous Work</t>
  </si>
  <si>
    <t>Santosh Kumar Singh, Godda (Jharkhand)</t>
  </si>
  <si>
    <r>
      <t xml:space="preserve">   PHYSICAL                             </t>
    </r>
    <r>
      <rPr>
        <b/>
        <u/>
        <sz val="11"/>
        <rFont val="Calibri"/>
        <family val="2"/>
        <scheme val="minor"/>
      </rPr>
      <t xml:space="preserve">               </t>
    </r>
  </si>
  <si>
    <t xml:space="preserve">CONSTRUCTION OF BOUNDARY WALL AT DARBHANGA MEDICAL COLLEGE &amp; HOSPITAL, LAHERIASARAI (DARBHANGA) </t>
  </si>
  <si>
    <t>Smt Rita Devi,Sasaram</t>
  </si>
  <si>
    <t>CONSTRUCTION OF APHC AT SONVARSA,SAMHO (BEGUSARAI)</t>
  </si>
  <si>
    <t>CONSTRUCTION OF APHC AT SIDHWALIA,GOPALGANJ</t>
  </si>
  <si>
    <t>Bajrangi Singh,Chhapra</t>
  </si>
  <si>
    <t>CONSTRUCTION OF APHC AT BALRA,BARAULI (GOPALGANJ)</t>
  </si>
  <si>
    <t>Baranwala Contact Pvt. Ltd, Gopalganj</t>
  </si>
  <si>
    <t xml:space="preserve">Handed over </t>
  </si>
  <si>
    <t>CONSTRUCTION OF ORTHO WARD AT LNJPN HOSPITAL, RAJVANSHI NAGAR (PATNA)</t>
  </si>
  <si>
    <t>Construction of A.N.M Training school &amp; Hostel in Sadar hospital, Lakhisarai</t>
  </si>
  <si>
    <t>Construction of A.N.M Training school &amp; Hostel in Sadar hospital, Khagaria</t>
  </si>
  <si>
    <t>Construction of A.N.M Training school &amp; Hostel in Sadar hospital, Bhabhua (Kaimur)</t>
  </si>
  <si>
    <t>M/S Dhramnath construction, Madhubani</t>
  </si>
  <si>
    <t>Ashok &amp; co niwas  pvt ltd, Jamui</t>
  </si>
  <si>
    <t>Nagendra Mishra, Muzaffarpur</t>
  </si>
  <si>
    <t>CONSTRUCTION OF BOUNDARY WALL AT PHC BARHAT, JAMUI</t>
  </si>
  <si>
    <t>Sri Shambhu yadav, Jamui</t>
  </si>
  <si>
    <t>Asiana contract pvt ltd, Gopalganj</t>
  </si>
  <si>
    <t>Rana construction,  Kadamkuan (Patna)</t>
  </si>
  <si>
    <t>G.M Construction, Siwan</t>
  </si>
  <si>
    <t>CONSTRUCTION OF BOUNDARY WALL AT APHC BANDHAR (SAMASTIPUR)</t>
  </si>
  <si>
    <t>Abhishek Ranjan, Samastipur</t>
  </si>
  <si>
    <t>Arun Deo Kumar, Nalanda</t>
  </si>
  <si>
    <t>Sri Bipin Kumar, Nawada</t>
  </si>
  <si>
    <t>M/S Om Sai construction, Jehanabad</t>
  </si>
  <si>
    <t>CONSTRUCTION OF COMMON ROOM AT 1st FLOOR  OF OLD BUILDING PMCH, PATNA</t>
  </si>
  <si>
    <t>Lallu Kumar</t>
  </si>
  <si>
    <t>Ramniwas Kumar, Begusarai</t>
  </si>
  <si>
    <t>CONSTRUCTION OF APHC AT REVTITH, BAIKUNTHPUR (GOPALGANJ)</t>
  </si>
  <si>
    <t>Sri Rajeev Kumar Singh</t>
  </si>
  <si>
    <t>M/S Balkrishan Dholakiya construction pvt ltd</t>
  </si>
  <si>
    <t>Sri Rajesh Kumar,Sasaram</t>
  </si>
  <si>
    <t>M/S Yashaswi construction, Anishabad (Patna)</t>
  </si>
  <si>
    <t>Sanjeev Kumar, Patna</t>
  </si>
  <si>
    <t>M/S B.Prasad &amp; Company, Patna</t>
  </si>
  <si>
    <t>M/S Cohesive Infrastructure Pvt. Ltd, Patna</t>
  </si>
  <si>
    <t>NAME OF DISTRICT</t>
  </si>
  <si>
    <t>ROHTAS</t>
  </si>
  <si>
    <t>Arun Deo Kumar</t>
  </si>
  <si>
    <t>M/S Satyanarayan Singh</t>
  </si>
  <si>
    <t>M/S B. Rai</t>
  </si>
  <si>
    <t>Mother India pvt ltd</t>
  </si>
  <si>
    <t>WEST CHAMPARAN</t>
  </si>
  <si>
    <t>SIWAN</t>
  </si>
  <si>
    <t>Brajesh Kumar, Bettiah</t>
  </si>
  <si>
    <t xml:space="preserve">Pankaj construction </t>
  </si>
  <si>
    <t>CONSTRUCTION OF APHC AT SONHO, BLOCK-GOROUL (VAISHALI)</t>
  </si>
  <si>
    <t>Randhir Kumar</t>
  </si>
  <si>
    <t>CONSTRUCTION OF APHC AT AMBA (NALANDA)</t>
  </si>
  <si>
    <t>CONSTRUCTION OF 150 BEDDED HOSTEL AT PMCH, PATNA</t>
  </si>
  <si>
    <t>Sudhesh Kumar Singh &amp; company pvt ltd</t>
  </si>
  <si>
    <t>CONSTRUCTION OF BOUNDARY WALL AT SRI KRISHNA MEDICAL COLLEGE &amp; HOSPITAL MUZAFFARPUR (1400')</t>
  </si>
  <si>
    <t>Ganesh Prasad Singh</t>
  </si>
  <si>
    <t>CONSTRUCTION OF BOUNDARY WALL AT APHC SONHO, JAMUI (Length-1161')</t>
  </si>
  <si>
    <t>CONSTRUCTION OF BOUNDARY WALL AT NALANDA MEDICAL COLLEGE &amp; HOSPITAL, PATNA (Hospital-9450')</t>
  </si>
  <si>
    <t>Total</t>
  </si>
  <si>
    <t>In Tender</t>
  </si>
  <si>
    <t>CONSTRUCTION OF CENTRAL LIBRARY AT ANMMCH, GAYA</t>
  </si>
  <si>
    <t>CONSTRUCTION OF EMERGENCY WARD AT ANMMCH, GAYA</t>
  </si>
  <si>
    <t>CONSTRUCTION OF 136 BEDDED GIRLS HOSTEL  AT ANMMCH, GAYA</t>
  </si>
  <si>
    <t>CONSTRUCTION OF 75 BEDDED GIRLS HOSTELAT SKMCH, MUZAFFARPUR</t>
  </si>
  <si>
    <t>CONSTRUCTION OF CENTRE OF EXCELLENCE AT NMCH, PATNA</t>
  </si>
  <si>
    <t>CONSTRUCTION OF B.SC NURSING AT NMCH, PATNA</t>
  </si>
  <si>
    <t>CONSTRUCTION OF VACCINE CENTRE AT NMCH, PATNA</t>
  </si>
  <si>
    <t>CONSTRUCTION OF MODEL RECORD ROOM AT PMCH, PATNA</t>
  </si>
  <si>
    <t>CONSTRUCTION OF  250 CAPACITY LECTURE THEATRE (2 units)  AT SKMCH, MUZAFFARPUR</t>
  </si>
  <si>
    <t>CONSTRUCTION OF CENTRAL LIBRARY AT JLNMCH, BHAGALPUR</t>
  </si>
  <si>
    <t>CONSTRUCTION OF GIRL'S HOSTEL (75 capacity) AT JLNMCH, BHAGALPUR</t>
  </si>
  <si>
    <t>CONSTRUCTION OF 250 CAPACITY LECTURE THEATRE (1 units) JLNMCH, BHAGALPUR</t>
  </si>
  <si>
    <t>CONSTRUCTION OF MODEL RECORD ROOM AT DMCH, DARBHANGA</t>
  </si>
  <si>
    <t>CONSTRUCTION OF LECTURE THEATRE (250 seater)  AT PMCH, PATNA</t>
  </si>
  <si>
    <t>CONSTRUCTION OF  MODEL RECORD ROOM AT SKMCH, MUZAFFARPUR</t>
  </si>
  <si>
    <t>CONSTRUCTION OF MODEL RECORD ROOM AT NMCH, PATNA</t>
  </si>
  <si>
    <t>CONSTRUCTION OF  MODEL RECORD ROOM AT JLNMCH, BHAGALPUR</t>
  </si>
  <si>
    <t>CONSTRUCTION OF 250 SEATER LECTURE THEATRE (2 units) ANMMCH, GAYA</t>
  </si>
  <si>
    <t>Nandlal &amp; Company</t>
  </si>
  <si>
    <t>Retender to be invited</t>
  </si>
  <si>
    <t>CONSTRUCTION OF BOUNDARY WALL AT JAWAHARLAL NEHRU MEDICAL COLLEGE &amp; HOSPITAL  BHAGALPUR (Length-8160 m)</t>
  </si>
  <si>
    <t>TOTAL</t>
  </si>
  <si>
    <t>CONSTRUCTION OF APHC AT BARHARI BLOCK-KARGAHAR,DIST-ROHTAS</t>
  </si>
  <si>
    <t>CONSTRUCTION OF APHC AT  KOWATH ,BLOCK-DAWATH, DIST-ROHTAS</t>
  </si>
  <si>
    <t>CONSTRUCTION OF APHC AT KHAIRHI, BLOCK-DAWATH, DIST-ROHTAS</t>
  </si>
  <si>
    <t>Gopalganj</t>
  </si>
  <si>
    <t>PHC TO CHC (30 BEDDED) (Under MSDP)</t>
  </si>
  <si>
    <t>PHC TO CHC (30 BEDDED) {Health deptt-38 nos}</t>
  </si>
  <si>
    <t>PHC TO CHC (30 BEDDED) (Individual)</t>
  </si>
  <si>
    <t>Finishing work</t>
  </si>
  <si>
    <t>Indra Narayan Singh contractors pvt ltd, Patna</t>
  </si>
  <si>
    <t>LOA to be issued</t>
  </si>
  <si>
    <t>Indra Narayan Singh Contract pvt ltd, Patna</t>
  </si>
  <si>
    <t>R.K infra services pvt ltd, Patna</t>
  </si>
  <si>
    <t xml:space="preserve">(e) 64 Tutor Residence (2 Blocks) </t>
  </si>
  <si>
    <t xml:space="preserve"> CHC ISLAMPUR, Dist-NALANDA</t>
  </si>
  <si>
    <t xml:space="preserve"> CHC MUSHARI, DIST- MUZAFFARPUR</t>
  </si>
  <si>
    <t>CHC ISUAPUR, DIST-SARAN</t>
  </si>
  <si>
    <t>UP TO DATE PAYMENT (IN RS.  LAKH)</t>
  </si>
  <si>
    <t>Not started</t>
  </si>
  <si>
    <t>Simens construction corporation, Patna</t>
  </si>
  <si>
    <t>APHC AT MURAHARA, BLOCK-RATNIFARIDPUR, DIST-JAHANABAD</t>
  </si>
  <si>
    <t xml:space="preserve"> APHC AT AVGILLA, BLOCK-RATNIFARIDPUR, DIST-JAHANABAD</t>
  </si>
  <si>
    <t>APHC AT GOPALPUR  (MANER) DIST-PATNA</t>
  </si>
  <si>
    <t>APHC AT BITHWAR DIST-KAIMUR</t>
  </si>
  <si>
    <t>SMRITISHESH PARMESHWARI DEVI APHC AT KESAWE,  BARAUNI, DIST-BEGUSARAI</t>
  </si>
  <si>
    <t>APHC  AT BAHALPUR (NAYAGAON) MATIHANI, DIST-BEGUSARAI</t>
  </si>
  <si>
    <t xml:space="preserve">APHC  AT MADARNA DIST-VAISHALI </t>
  </si>
  <si>
    <t>APHC  AT BHAIRAVSTHAN  BLOCK-JHANJHARPUR, DIST-MADHUBANI</t>
  </si>
  <si>
    <t xml:space="preserve">APHC  AT DEVDHA, (HASANPUR) DIST-SAMASTIPUR </t>
  </si>
  <si>
    <t>APHC NARHAN, DIST-SAMASTIPUR (FROM SHS)</t>
  </si>
  <si>
    <t>Tender not Invited</t>
  </si>
  <si>
    <t>SUBTOTAL</t>
  </si>
  <si>
    <t>APHC BHAGWANPURRATI, DIST-VAISHALI (BY PREFAB MATERIAL)</t>
  </si>
  <si>
    <t>APHC DATMAI, BLOCK-MASAURHI, DIST-PATNA (BY PREFAB MATERIAL)</t>
  </si>
  <si>
    <t>Synergy thrillingston, chandigarh</t>
  </si>
  <si>
    <t>CONSTRUCTRED AS MODEL UNDER 100 APHC SANCTIONED BY HEALTH DEPT.</t>
  </si>
  <si>
    <t>Revirie Ventures Pvt. Ltd, Chhatishgarh</t>
  </si>
  <si>
    <t>APHC ROOPNARAYANPUR, BLOCK-JANDAHA, DIST-VAISHALI (BY PREFAB MATERIAL)</t>
  </si>
  <si>
    <t>Sai Baba Builders &amp; Consultants Pvt. Ltd</t>
  </si>
  <si>
    <t>VAISHALI</t>
  </si>
  <si>
    <t>PATNA</t>
  </si>
  <si>
    <t>HSC AT MANGALPUR BLOCK-SIKTA (WEST CHAMPARAN)</t>
  </si>
  <si>
    <t>HSC AT BHAURA,BLOCK-SIKTA (WEST CHAMPARAN)</t>
  </si>
  <si>
    <t>HSC AT TILOJPUR,BLOCK-MAINATAND (WEST CHAMPARAN)</t>
  </si>
  <si>
    <t>HSC AT JIGNA,BLOCK-MAINATAND (WEST CHAMPARAN)</t>
  </si>
  <si>
    <t>HSC AT KHODAIBARI,BLOCK-HUSAINGANJ (SIWAN)</t>
  </si>
  <si>
    <t>BHAGALPUR</t>
  </si>
  <si>
    <t>SARAN</t>
  </si>
  <si>
    <t>JAHANABAD</t>
  </si>
  <si>
    <t>MADHUBANI</t>
  </si>
  <si>
    <t>KAIMUR</t>
  </si>
  <si>
    <t>W. CHAMPARAN</t>
  </si>
  <si>
    <t>DISTRICT</t>
  </si>
  <si>
    <t xml:space="preserve">CHC BALUA BAJAR, BLOCK-CHHATAPUR, </t>
  </si>
  <si>
    <t>SUPAUL</t>
  </si>
  <si>
    <t>CHC  SHAKURABAD, BLOCK-RATNIFARIDPUR</t>
  </si>
  <si>
    <t>GAYA</t>
  </si>
  <si>
    <t>NALANDA</t>
  </si>
  <si>
    <t>NAWADA</t>
  </si>
  <si>
    <t xml:space="preserve"> ROHTAS</t>
  </si>
  <si>
    <t>CHC KOCHAS, BLOCK-KOCHAS</t>
  </si>
  <si>
    <t>CHC KARGAHAR, BLOCK-KARGAHAR</t>
  </si>
  <si>
    <t>MUZAFFARPUR</t>
  </si>
  <si>
    <t xml:space="preserve">CHC PHULWARISARIFF,                      </t>
  </si>
  <si>
    <t xml:space="preserve"> CHC AT PAKRI, BLOCK- SIDHWALIA </t>
  </si>
  <si>
    <t xml:space="preserve">CHC ALINAGAR, BLOCK-ALINAGAR </t>
  </si>
  <si>
    <t>DARBHANGA</t>
  </si>
  <si>
    <t xml:space="preserve">CHC ARARIA SANGRARM,BLOCK-JHANJHARPUR </t>
  </si>
  <si>
    <t xml:space="preserve"> CHC AT BAKHTIYARPUR, </t>
  </si>
  <si>
    <t>INCPL, Patna</t>
  </si>
  <si>
    <t>Brajesh Kumar</t>
  </si>
  <si>
    <t>Agni Kumar Singh</t>
  </si>
  <si>
    <t xml:space="preserve">Work started on 05/01/2016 after New site given by Medical college </t>
  </si>
  <si>
    <t>Balkrishna Bhalotia construction pvt ltd, jamui</t>
  </si>
  <si>
    <t>Birendra Kumar Singh, Katihar</t>
  </si>
  <si>
    <t>CHC AT PHC BHAGWANPUR (VAISHALI)</t>
  </si>
  <si>
    <t>CHC AT PHC HASANPURA (SIWAN)</t>
  </si>
  <si>
    <t>CHC AT PHC RAJAPAKAR (VAISHALI)</t>
  </si>
  <si>
    <t>CHC AT PHC THAWE (GOPALGANJ)</t>
  </si>
  <si>
    <t>CHC AT PHC SANGRAMPUR (EAST CHAMPARAN)</t>
  </si>
  <si>
    <t>CHC AT PHC NARDIGANJ (NAWADA)</t>
  </si>
  <si>
    <t>CHC AT PHC HULASGANJ (JEHANABAD)</t>
  </si>
  <si>
    <t>CHC AT SARAIGARH BHAPTIYAHI (SUPAUL)</t>
  </si>
  <si>
    <t>CHC AT PRATAPGANJ (SUPAUL)</t>
  </si>
  <si>
    <t>CHC AT RANGRACHOWK (BHAGALPUR)</t>
  </si>
  <si>
    <t>CHC AT SAMAILI (KATIHAR)</t>
  </si>
  <si>
    <t>CHC AT MANSAHI (KATIHAR)</t>
  </si>
  <si>
    <t>CHC AT DANDKHORA (KATIHAR)</t>
  </si>
  <si>
    <t>CHC AT MOHANPUR (SAMASTIPUR)</t>
  </si>
  <si>
    <t>CHC AT KHANPUR (SAMASTIPUR)</t>
  </si>
  <si>
    <t xml:space="preserve"> CHC  AT PURAINI (MADHEPURA)</t>
  </si>
  <si>
    <t>CHC AT BIHARIGANJ (MADHEPURA)</t>
  </si>
  <si>
    <t>CHC AT GWALPARA (MADHEPURA)</t>
  </si>
  <si>
    <t>CHC AT SATAR KATAIYA (SAHARSA)</t>
  </si>
  <si>
    <t>CHC  AT HANUMAN NAGAR (DARBHANGA)</t>
  </si>
  <si>
    <t>CHC AT BANDRA (MUZAFFARPUR)</t>
  </si>
  <si>
    <t>CHC AT KASHICHAK (NAWADA)</t>
  </si>
  <si>
    <t>CHC AT MESKAUR (NAWADA)</t>
  </si>
  <si>
    <t>CHC  AT BANKEBAZAR (GAYA)</t>
  </si>
  <si>
    <t>CHC AT LAKRI NABIGANJ (SIWAN)</t>
  </si>
  <si>
    <t>CHC AT RATNIFARIDPUR (JAHANABAD)</t>
  </si>
  <si>
    <t>CHC AT KALER (ARWAL)</t>
  </si>
  <si>
    <t>CHC  AT DUGRI KATHSARI (SHEOHAR)</t>
  </si>
  <si>
    <t>CHC  AT CHORAUT (SITAMARHI)</t>
  </si>
  <si>
    <t>CHC  AT BOKHRA (SITAMARHI)</t>
  </si>
  <si>
    <t>CHC AT SUPPI (SITAMARHI)</t>
  </si>
  <si>
    <t>CHC AT KALUAHI (MADHUBANI)</t>
  </si>
  <si>
    <t>CHC  AT LAKHNAUR (MADHUBANI)</t>
  </si>
  <si>
    <t>CHC  AT BITHAN (SAMASTIPUR)</t>
  </si>
  <si>
    <t xml:space="preserve"> CHC  AT POTHIA, KISHANGANJ</t>
  </si>
  <si>
    <t>CHC  AT THAKURGANJ, KISHANGANJ</t>
  </si>
  <si>
    <t>CHC  AT BAHADURGANJ, KISHANGANJ</t>
  </si>
  <si>
    <t>CHC AT KOCHADHAMAN, KISHANGANJ</t>
  </si>
  <si>
    <t>CHC  AT DIGHALBANK, KISHANGANJ</t>
  </si>
  <si>
    <t>CHC  AT BALRAMPUR, KATIHAR</t>
  </si>
  <si>
    <t>CHC AT KIRATPUR, DARBHANGA</t>
  </si>
  <si>
    <t>CHC AT KATIHAR SADAR, KATIHAR</t>
  </si>
  <si>
    <t>CHC  AT JOKIHAT, ARARIYA</t>
  </si>
  <si>
    <t>CHC AT CHEHRA KALAN,  VAISHALI</t>
  </si>
  <si>
    <t xml:space="preserve"> CHC AT BANJARIA, EAST CHAMPARAN</t>
  </si>
  <si>
    <t>CHC AT JAGDISHPUR, BHAGALPUR</t>
  </si>
  <si>
    <t>CHC AT MADHUBANI SADAR, MADHUBANI</t>
  </si>
  <si>
    <t>CHC AT FORBESGANJ, ARARIYA</t>
  </si>
  <si>
    <t>CHC  AT PALASI, ARARIYA</t>
  </si>
  <si>
    <t>CHC AT SIKTI, ARARIYA</t>
  </si>
  <si>
    <t xml:space="preserve"> CHC AT RANIGANJ, ARARIYA</t>
  </si>
  <si>
    <t>CHC AT BARARI, KATIHAR</t>
  </si>
  <si>
    <t>CHC  AT AZAMNAGAR, KATIHAR</t>
  </si>
  <si>
    <t>CHC AT BARSOI, KATIHAR</t>
  </si>
  <si>
    <t>CHC AT KADWA, KATIHAR</t>
  </si>
  <si>
    <t>CHC AT AMADABAD, KATIHAR</t>
  </si>
  <si>
    <t>CHC  AT MANIHARI, KATIHAR</t>
  </si>
  <si>
    <t>CONSTRUCTION OF BOUNDARY WALL AT NALANDA MEDICAL COLLEGE &amp; HOSPITAL, PATNA (College-481')</t>
  </si>
  <si>
    <t>M/S B. Prasad</t>
  </si>
  <si>
    <r>
      <t xml:space="preserve">   PHYSICAL                             </t>
    </r>
    <r>
      <rPr>
        <b/>
        <u/>
        <sz val="12"/>
        <color theme="1"/>
        <rFont val="Calibri"/>
        <family val="2"/>
        <scheme val="minor"/>
      </rPr>
      <t xml:space="preserve">               </t>
    </r>
  </si>
  <si>
    <r>
      <t xml:space="preserve">   PHYSICAL                             </t>
    </r>
    <r>
      <rPr>
        <b/>
        <u/>
        <sz val="11"/>
        <color theme="1"/>
        <rFont val="Calibri"/>
        <family val="2"/>
        <scheme val="minor"/>
      </rPr>
      <t xml:space="preserve">               </t>
    </r>
  </si>
  <si>
    <t>HEALTH SUB CENTRE (Under MSDP)</t>
  </si>
  <si>
    <t>CHC AT ISMAILPUR (BHAGALPUR)</t>
  </si>
  <si>
    <t>Sanjay Kumar</t>
  </si>
  <si>
    <t>CHC AT PHC GIDHAURE (JAMUI)</t>
  </si>
  <si>
    <t>APHC AT BASAITH, BLOCK-BENIPATTI (MADHUBANI)</t>
  </si>
  <si>
    <t xml:space="preserve">Sanjay Kumar, Darbhanga </t>
  </si>
  <si>
    <t>Mohan Sharma, Gaya</t>
  </si>
  <si>
    <t>Prasad Associates, Ranchi</t>
  </si>
  <si>
    <t>Satyanarayan Singh, Deoghar</t>
  </si>
  <si>
    <t>Pankaj Kumar Singh</t>
  </si>
  <si>
    <t>Mukesh Kumar, Gaya</t>
  </si>
  <si>
    <t>Kaushlendra Kumar, Jehanabad</t>
  </si>
  <si>
    <t>Maa Vindhyavasini construction, W. Champaran</t>
  </si>
  <si>
    <t>Abhay kumar Singh, Sitamarhi</t>
  </si>
  <si>
    <t>M/S Surendra Prasad Singh, Begusarai</t>
  </si>
  <si>
    <t>B.M Construction, Jehanabad</t>
  </si>
  <si>
    <t>Basant Banijya Limited, Gaya</t>
  </si>
  <si>
    <t>CONSTRUCTION OF  MODEL RECORD ROOM AT ANMMCH, GAYA  (Above central library)</t>
  </si>
  <si>
    <t>UP TO DATE EXPENDITURE</t>
  </si>
  <si>
    <t xml:space="preserve">AGREEMENT AMOUNT                </t>
  </si>
  <si>
    <t>CHC MAHKAR, BLOCK-KHIZIRSARAI</t>
  </si>
  <si>
    <t>AMOUNT (RS in Lakh)</t>
  </si>
  <si>
    <t>C.G.G construction</t>
  </si>
  <si>
    <t>B.K Singh</t>
  </si>
  <si>
    <t>Sharda chandel contract pvt ltd.</t>
  </si>
  <si>
    <t>Abdullah Nagar (Purnea)</t>
  </si>
  <si>
    <t>Rana pratap Singh</t>
  </si>
  <si>
    <t>Karsahiya, Barharwa Lakhansen, (Dhaka E. Champaran)</t>
  </si>
  <si>
    <t>Powakhali Thakurganj (Kishanganj)</t>
  </si>
  <si>
    <t>Bajpatti Got Abidpur (Sitamarhi)</t>
  </si>
  <si>
    <t>Handed Over</t>
  </si>
  <si>
    <t>Finishing work is in progress</t>
  </si>
  <si>
    <t>(Rs in lakh)</t>
  </si>
  <si>
    <t xml:space="preserve"> (RS in lakh)</t>
  </si>
  <si>
    <t>INSCPL</t>
  </si>
  <si>
    <t>Topline Infra</t>
  </si>
  <si>
    <t>Shafique Alam</t>
  </si>
  <si>
    <t>Project dropped</t>
  </si>
  <si>
    <t>AGREEMENT AMOUNT                (Rs in lakh)</t>
  </si>
  <si>
    <t>CONSTRUCTION OF 100 BEDDED BOYS HOSTEL AT JLNMCH, BHAGALPUR</t>
  </si>
  <si>
    <t>CONSTRUCTION OF 50 BEDDED PG BOYS HOSTEL AT JLNMCH, BHAGALPUR</t>
  </si>
  <si>
    <t>Lalan Kumar</t>
  </si>
  <si>
    <t>CONSTRUCTION OF CENTRAL LIBRARY AT NMCH (3rd floor), PATNA</t>
  </si>
  <si>
    <t>Pawan Shekher</t>
  </si>
  <si>
    <t xml:space="preserve"> (RS IN LAKH)</t>
  </si>
  <si>
    <t>Kadogaon, Block-Thakurganj (Kishanganj)</t>
  </si>
  <si>
    <t>Pardhadi, Dhuria (Banka)</t>
  </si>
  <si>
    <t>Deenbandhu, Basantpur (Supaul)</t>
  </si>
  <si>
    <t>LOA issued on 12/05/2016</t>
  </si>
  <si>
    <t>Kaushlendra Kumar</t>
  </si>
  <si>
    <t>Yashaswi Infrastructure pvt ltd</t>
  </si>
  <si>
    <t>M/S Shyam babu Chaudhary</t>
  </si>
  <si>
    <t>Vinesh Kumar</t>
  </si>
  <si>
    <t>Kamlesh Kumar Singh</t>
  </si>
  <si>
    <t>Shaurya Premier Infrastructure Pvt ltd</t>
  </si>
  <si>
    <t>Nalin Ranjan</t>
  </si>
  <si>
    <t>M/S Delta Enterprises</t>
  </si>
  <si>
    <t>Mahendra Kumar Mishra</t>
  </si>
  <si>
    <t>Loha,Kaluahi (Madhubani)</t>
  </si>
  <si>
    <t>M/S Dayaram Singh</t>
  </si>
  <si>
    <t>Kishor Kumar Singh, Aurangabad</t>
  </si>
  <si>
    <t>Finishing work is in progress.</t>
  </si>
  <si>
    <t>NMCH, Patna</t>
  </si>
  <si>
    <t>PMCH, Patna</t>
  </si>
  <si>
    <t>ANMMCH, Gaya</t>
  </si>
  <si>
    <t>SKMCH, Muzaffarpur</t>
  </si>
  <si>
    <t>JLNMCH, Bhagalpur</t>
  </si>
  <si>
    <t>DMCH, Darbhanga</t>
  </si>
  <si>
    <t>PROJECTS IN MEDICAL COLLEGES {UNDER DFID (Department for International Development, U.K.) FUNDING}</t>
  </si>
  <si>
    <t>A.K Construction</t>
  </si>
  <si>
    <t>M/S R. K. Construction, Begusarai</t>
  </si>
  <si>
    <t>Avani Devcon pvt ltd, Patna</t>
  </si>
  <si>
    <t>M/S C.S Construction</t>
  </si>
  <si>
    <t>Topline Infra Projects pvt ltd, Kolkata</t>
  </si>
  <si>
    <t>M/S C.S construction</t>
  </si>
  <si>
    <t>M/S Shankar Construction, Begusarai</t>
  </si>
  <si>
    <t>Rohit Raj Construction, Patna</t>
  </si>
  <si>
    <t>M/S Savitri Construction, Patna</t>
  </si>
  <si>
    <t>Land not available (Letter Send to P.S MWD, Bihar vide Letter no-BMSIC/80015/05-2016/959, Dated-21/06/2016</t>
  </si>
  <si>
    <t>Tender to be done</t>
  </si>
  <si>
    <t>Finishing work is in progrerss</t>
  </si>
  <si>
    <t>APHC AT KIYUR, BLOCK-HULASHGANJ, DIST-JEHANABAD</t>
  </si>
  <si>
    <t>CONSTRUCTION OF MAIN GATE &amp; APPROACH ROAD OF STATE HEALTH SOCIETY, PATNA</t>
  </si>
  <si>
    <t>Sri Lallu Kumar, Patna</t>
  </si>
  <si>
    <t>Sri Narayan Mandal, Katihar</t>
  </si>
  <si>
    <t>Trimurti Engicon &amp; Traders Pvt. Ltd, Patna</t>
  </si>
  <si>
    <t>M/S Shankara Construction, Begusarai</t>
  </si>
  <si>
    <t>Sri Ashok Kumar Singh, Sitamarhi</t>
  </si>
  <si>
    <t>Sri Sanjeev Kumar, Patna</t>
  </si>
  <si>
    <t>HSC AT BASDIH, BLOCK-HAYAGHAT (DARBHANGA)</t>
  </si>
  <si>
    <t>HSC AT SIRNIA, BLOCK-HAYAGHAT (DARBHANGA)</t>
  </si>
  <si>
    <t>HSC AT RATANPURA, BLOCK-HAYAGHAT (DARBHANGA)</t>
  </si>
  <si>
    <t>HSC AT HORALPATTI, BLOCK-HAYAGHAT (DARBHANGA)</t>
  </si>
  <si>
    <t>Sri vivek Kumar Jha, Darbhanga</t>
  </si>
  <si>
    <t>CONSTRUCTION OF ADDITIONAL PRIMARY HEALTH CENTRE (MSDP)</t>
  </si>
  <si>
    <t>Brahmpur (Darbhanga)</t>
  </si>
  <si>
    <t xml:space="preserve"> Kamtaul  (Darbhanga)</t>
  </si>
  <si>
    <t>Sarwara  (Darbhanga)</t>
  </si>
  <si>
    <t>Bharwara (katihar)</t>
  </si>
  <si>
    <t>Surjapur (katihar)</t>
  </si>
  <si>
    <t xml:space="preserve"> Dumaria (West Champaran)</t>
  </si>
  <si>
    <t>Bual Dah, Block- Kochadhaman (Kishanganj)</t>
  </si>
  <si>
    <t xml:space="preserve"> Maudha, Block- Kochadhaman (Kishanganj)</t>
  </si>
  <si>
    <t>(RS in Lakh)</t>
  </si>
  <si>
    <t>(work rescined)</t>
  </si>
  <si>
    <t>Construction of G.N.M at Sadar Hospital Sheikhpura</t>
  </si>
  <si>
    <t>Sub Total of NMCH</t>
  </si>
  <si>
    <t>Sub Total of PMCH</t>
  </si>
  <si>
    <t>Sub Total of ANMMCH, Gaya</t>
  </si>
  <si>
    <t>Sub Total of SKMCH, Muzaffarpur</t>
  </si>
  <si>
    <t>Sub Total of JLNMCH, Bhagalpur</t>
  </si>
  <si>
    <t>CHC BALMIKINAGAR BAGHA-2, DIST-WEST CHAMPARAN</t>
  </si>
  <si>
    <t xml:space="preserve">HSC AT BARWA, BLOCK-ADAPUR (GOPALGANJ) </t>
  </si>
  <si>
    <t xml:space="preserve">HSC AT BRAHBHAIN, BLOCK-ACHKAGAON (GOPALGANJ) </t>
  </si>
  <si>
    <t>GOPALGANJ</t>
  </si>
  <si>
    <t>Sri Shailendra Shekhar Mishra, Gopalganj</t>
  </si>
  <si>
    <t>Sri Nripendra Kumar Sinha, Patna</t>
  </si>
  <si>
    <t xml:space="preserve">HSC AT PIPRITHAN PURVI, BLOCK-THAKURGANJ (KISHANGANJ) </t>
  </si>
  <si>
    <t xml:space="preserve">HSC AT KHARIBASTI, BLOCK-THAKURGANJ (KISHANGANJ) </t>
  </si>
  <si>
    <t xml:space="preserve">HSC AT KATHARO, BLOCK-THAKURGANJ (KISHANGANJ) </t>
  </si>
  <si>
    <t xml:space="preserve">HSC AT KHANABARI, BLOCK-THAKURGANJ (KISHANGANJ) </t>
  </si>
  <si>
    <t xml:space="preserve">HSC AT PACKPARA, BLOCK-THAKURGANJ (KISHANGANJ) </t>
  </si>
  <si>
    <t xml:space="preserve">HSC AT JIRANGACH OLDMAICHI, BLOCK-THAKURGANJ (KISHANGANJ) </t>
  </si>
  <si>
    <t>KISHANGANJ</t>
  </si>
  <si>
    <t>Smt Rita Devi, Sasaram</t>
  </si>
  <si>
    <t>Morsanda (katihar)</t>
  </si>
  <si>
    <t>work started after demolished the old building</t>
  </si>
  <si>
    <t>Sudesh Kumar Singh &amp;co. construction pvt ltd, jamui</t>
  </si>
  <si>
    <t>Anil Kumar</t>
  </si>
  <si>
    <t>Tipijhari Magurjohn ,  Block- Pothia (Kishanganj)</t>
  </si>
  <si>
    <t>HSC AT DRAHWAJPUR,  BLOCK-DARBHANGA (DARBHANGA)</t>
  </si>
  <si>
    <t>HSC AT KHARUA,  BLOCK-DARBHANGA (DARBHANGA)</t>
  </si>
  <si>
    <t>HSC AT BHALPATTI,  BLOCK-DARBHANGA (DARBHANGA)</t>
  </si>
  <si>
    <t>HSC AT BADHAUL-DEVRA BANDHAUDI,  BLOCK-JALE (DARBHANGA)</t>
  </si>
  <si>
    <t>HSC AT GARDI,  BLOCK-JALE (DARBHANGA)</t>
  </si>
  <si>
    <t>Dinesh Pd. Singh</t>
  </si>
  <si>
    <t>Girdhari Lal Poddar</t>
  </si>
  <si>
    <t>CONSTRUCTION OF BOUNDARY WALL NEAR DARBHANGA HOUSE AT PATNA MEDICAL COLLEGE &amp; HOSPITAL, PATNA (Hospital-9450')</t>
  </si>
  <si>
    <t>CONSTRUCTION OF STAFF QUARTER AT SUB-DIVISIONAL HOSPITAL, DANAPUR</t>
  </si>
  <si>
    <t>MDS Infra Nirman Pvt. Ltd.</t>
  </si>
  <si>
    <t>CONSTRUCTION OF STAFF QUARTER AT SUB-DIVISIONAL HOSPITAL, NAWADA</t>
  </si>
  <si>
    <t>CONSTRUCTION OF STAFF QUARTER AT SUB-DIVISIONAL HOSPITAL, ARWAL</t>
  </si>
  <si>
    <t>Uday Kumar, Rohtas</t>
  </si>
  <si>
    <t>M/s Triveni Const.</t>
  </si>
  <si>
    <t>Loa issued on 27-12.2016</t>
  </si>
  <si>
    <t>SARWAR ALAM, KISHANGANJ</t>
  </si>
  <si>
    <t>BALMIKI PRASAD SINGH, KATIHAR</t>
  </si>
  <si>
    <t>ARCHANA CONTRACTOR PVT. LTD., PATNA</t>
  </si>
  <si>
    <t>KATIHAR</t>
  </si>
  <si>
    <t>P PRAKASH CONT.</t>
  </si>
  <si>
    <t>BHISHMA PRATAP SINGH, SIWAN</t>
  </si>
  <si>
    <t>HSC AT MALIKPUR, BLOCK-BALRAMPUR (KATIHAR)</t>
  </si>
  <si>
    <t>HSC AT  SINHAGAON  BLOCK-BALRAMPUR (KATIHAR)</t>
  </si>
  <si>
    <t>HSC AT PALSA, BLOCK-BALRAMPUR (KATIHAR)</t>
  </si>
  <si>
    <t>HSC AT BALRAMPUR,BLOCK-BALRAMPUR, KATIHAR</t>
  </si>
  <si>
    <t>HSC AT  BALUGANJ  BLOCK-BALRAMPUR, KATIHAR</t>
  </si>
  <si>
    <t>HSC AT KAMRA, BLOCK-BALRAMPUR, KATIHAR</t>
  </si>
  <si>
    <t>HSC AT SHARIFNAGAR,  BLOCK-BALRAMPUR, KATIHAR</t>
  </si>
  <si>
    <t>HSC AT BHARRA,  BLOCK-HASANGANJ, KATIHAR</t>
  </si>
  <si>
    <t>HSC AT DHERUA, BLOCK-HASANGANJ, KATIHAR</t>
  </si>
  <si>
    <t>HSC AT RAMPUR, BLOCK-HASANGANJ, KATIHAR</t>
  </si>
  <si>
    <t>HSC AT RATNI, BLOCK-HASANGANJ, KATIHAR</t>
  </si>
  <si>
    <t>HSC AT CHANDPUR, BLOCK-AZAMNAGAR, KATIHAR</t>
  </si>
  <si>
    <t>HSC AT BARIA, BLOCK-AZAMNAGAR, KATIHAR</t>
  </si>
  <si>
    <t>HSC AT BALUGANJ, BLOCK-AZAMNAGAR, KATIHAR</t>
  </si>
  <si>
    <t>HSC AT PIDAL, BLOCK-AZAMNAGAR, KATIHAR</t>
  </si>
  <si>
    <t>HSC AT JOKER,BLOCK-AZAMNAGAR, KATIHAR</t>
  </si>
  <si>
    <t xml:space="preserve">    </t>
  </si>
  <si>
    <t>Fala Tarni Block-Pothia (Kishanganj)</t>
  </si>
  <si>
    <t>Budhnayi, Block-Pothia (Kishanganj)</t>
  </si>
  <si>
    <t>Baruamani Garnchavdaga, Block-Dighalbank (Kishanganj)</t>
  </si>
  <si>
    <t>Dhangada, Block-Dighalbank (Kishanganj)</t>
  </si>
  <si>
    <t>CHC AT PHC MOHRA (GAYA)</t>
  </si>
  <si>
    <t>chichubadi, Kasba-Kaliyaganj ,  Block- Pothia (Kishanganj)</t>
  </si>
  <si>
    <t>Land not clear</t>
  </si>
  <si>
    <t>HSC AT KATAIYA BLOCK-BASANTPUR, SUPAUL</t>
  </si>
  <si>
    <t>HSC AT JIRWA BLOCK-BASANTPUR, SUPAUL</t>
  </si>
  <si>
    <t>Dhirendra Kumar Thakur, Supaul</t>
  </si>
  <si>
    <t>HSC AT NISTA,  BLOCK-SINGHWARA (DARBHANGA)</t>
  </si>
  <si>
    <t>HSC AT KARAUNI,  BLOCK-KEWTI (DARBHANGA)</t>
  </si>
  <si>
    <t>M/s Delta Enterprises, Patna</t>
  </si>
  <si>
    <t>APHC  AT NAWANI,  BLOCK-JHANJHARPUR, DIST-MADHUBANI</t>
  </si>
  <si>
    <t>Regal Infratrading Pvt. Ltd., Patna</t>
  </si>
  <si>
    <t>HSC AT JAGDISHPUR,  BLOCK-MANIGACHHI (DARBHANGA)</t>
  </si>
  <si>
    <t>HSC AT BHANDARISAM,  BLOCK-MANIGACHHI (DARBHANGA)</t>
  </si>
  <si>
    <t>HSC AT RAMNAGAR,  BLOCK-MANIGACHHI (DARBHANGA)</t>
  </si>
  <si>
    <t>Archana Contractor pvt ltd</t>
  </si>
  <si>
    <t>Column work (G.F)</t>
  </si>
  <si>
    <t>Garaul, Block- Alinagar (Darbhanga)</t>
  </si>
  <si>
    <t>Narman, Block- Alinagar (Darbhanga)</t>
  </si>
  <si>
    <t>Harihath, Block- Alinagar (Darbhanga)</t>
  </si>
  <si>
    <t>PURNEA</t>
  </si>
  <si>
    <t>MDS Infranirman Pvt ltd, Patna</t>
  </si>
  <si>
    <t>HSC AT  MANKAUL,  BLOCK-SRINAGAR, DIST.-KISHANGANJ</t>
  </si>
  <si>
    <t>HSC AT  GADHIYA, BLOCK-SRINAGAR, DIST.-KISHANGANJ</t>
  </si>
  <si>
    <t>HSC AT CHANKA, BLOCK-SRINAGAR, DIST.-KISHANGANJ</t>
  </si>
  <si>
    <t>HSC AT GADHWAS, BLOCK-DAGARUA, DIST.-PURNEA</t>
  </si>
  <si>
    <t>HSC AT LASANPUR, BLOCK-DAGARUA, DIST.-PURNEA</t>
  </si>
  <si>
    <t>HSC AT SAKARPUR,  BLOCK-SINGHWARA (DARBHANGA)</t>
  </si>
  <si>
    <t xml:space="preserve">Kuwar construction </t>
  </si>
  <si>
    <t>LOA issued on 12/05/2016 (Land not available)</t>
  </si>
  <si>
    <t>Vikash Kumar Gupta</t>
  </si>
  <si>
    <t>LOA issued</t>
  </si>
  <si>
    <t>Supaul</t>
  </si>
  <si>
    <t>NAME OF PLACES</t>
  </si>
  <si>
    <t>East Champaran</t>
  </si>
  <si>
    <t>Samastipur</t>
  </si>
  <si>
    <t>Sitamarhi</t>
  </si>
  <si>
    <t>Vaishali</t>
  </si>
  <si>
    <t>Sub-Divisional Teghra, Begusarai</t>
  </si>
  <si>
    <t>Sub-Divisional Navgachia, Bhagalpur</t>
  </si>
  <si>
    <t>Sub-Divisional Dumrao, Buxar</t>
  </si>
  <si>
    <t>Sub-Divisional Raxaul, East Champaran</t>
  </si>
  <si>
    <t>Sub-Divisional Pakri Dayal, East Champaran</t>
  </si>
  <si>
    <t>Sub-Divisional Paliganj, Patna</t>
  </si>
  <si>
    <t xml:space="preserve"> CHC Rajapakar, Vaishali</t>
  </si>
  <si>
    <t>DPR in process.</t>
  </si>
  <si>
    <t>Land made available on 02/12/2016, DPR under progress.</t>
  </si>
  <si>
    <t>Govt. Medical college, Samastipur</t>
  </si>
  <si>
    <t>Sheohar</t>
  </si>
  <si>
    <t>Kishanganj</t>
  </si>
  <si>
    <t>Nalanda</t>
  </si>
  <si>
    <t>Land available on 02.12.2016, DPR under process.</t>
  </si>
  <si>
    <t>To be constructed with Medical College</t>
  </si>
  <si>
    <t>Vill-Mirzapur,Khata no.-251, Begusarai</t>
  </si>
  <si>
    <t>Sadar Hospital, Sheohar</t>
  </si>
  <si>
    <t>Kochhadhaman, Vill-Patkoikla, Kishanganj</t>
  </si>
  <si>
    <t>Land made available on 02/12/2016, DPR under process.</t>
  </si>
  <si>
    <t>To be constructed with medical college</t>
  </si>
  <si>
    <t>Sherpur, Begusarai</t>
  </si>
  <si>
    <t>Awadhe (In back of HSC), Seikhpura</t>
  </si>
  <si>
    <t>Sub-Divisional hospital  Maharajganj, Siwan</t>
  </si>
  <si>
    <t>Rajapakar, Vaishali</t>
  </si>
  <si>
    <t>Lalan Kumar, Bhagalpur</t>
  </si>
  <si>
    <t>Umakant Singh, Katihar</t>
  </si>
  <si>
    <t>Srinath Builder &amp; Housing co. pvt ltd</t>
  </si>
  <si>
    <t>Roof shuttering (G.F)</t>
  </si>
  <si>
    <t>Satish Narayan Singh, E. Champaran</t>
  </si>
  <si>
    <t>HSC AT PARSI, PIPRA,DHUMNAGAR,ROARI, SUNASATTI, &amp; DHAMINAHA BLOCK-NARKATIYAGANJ, DIST.-WEST CHAMPARAN</t>
  </si>
  <si>
    <t>HSC AT JAUNIYA, THAGDABARI, BHANDARTAL, RONIYA &amp; Durgapur, BLOCK-KADWA, DIST.-KATIHAR</t>
  </si>
  <si>
    <t>HSC AT KALPEER, PATHARGHATTI, &amp; LOHAGARA  BLOCK-DIGHALBANK, DIST.-KISHANGANJ</t>
  </si>
  <si>
    <t xml:space="preserve">M/S Dolphin Construction </t>
  </si>
  <si>
    <t>M/s Gautam Construction</t>
  </si>
  <si>
    <t>HSC AT PALANKAP,KANJIYA,BHEMRA, SATARO, RAIBER &amp; MIRJAPUR, BLOCK-BAISA, DIST.-PURNEA</t>
  </si>
  <si>
    <t>Mannu Pratap Rana</t>
  </si>
  <si>
    <t>SITAMARHI</t>
  </si>
  <si>
    <t>KUNDAN KUMAR SINGH</t>
  </si>
  <si>
    <t>HSC AT CHAPAY, SAUSA, DEVINAGAR, BAKHRIKAUL, MIRAMILIKH &amp; SONGARHA, BLOCK-K. NAGAR, DIST.-PURNEA</t>
  </si>
  <si>
    <t>SUDHIR KUMAR</t>
  </si>
  <si>
    <t>HSC AT BHERIA, RAMCHANDARPUR, AWADHIYATOLA, GHATIWANA, INDERWASAKIN &amp; BIDHESIATOLA, BLOCK-THAVE, DIST.-GOPALGANJ</t>
  </si>
  <si>
    <t>SRI KRISHNA CONST. COMPANY</t>
  </si>
  <si>
    <t>HSC AT BINJI, SIMARIA, PACHMA, CHANDAL &amp; RAUTARA BLOCK-KODHA, DIST.-KATIHAR</t>
  </si>
  <si>
    <t>AWANI DEVCON PVT. LTD.</t>
  </si>
  <si>
    <t>HSC AT PANISAL, HALAWALA, CHHAGALIA, GACHHPARA KAPGANDHA BLOCK-KISHANGANJ, DIST.-KISHANGANJ</t>
  </si>
  <si>
    <t>HSC AT KANTNAGAR, SRANICHAK, BHAINSDIRA, BINDHTOLI &amp; HASIMPUR, BLOCK-BARARI, DIST.-KATIHAR</t>
  </si>
  <si>
    <t>HSC AT SHEETALPUR, SIGRI, GOVINDPUR, SAROGORA, POLTHA, HALDAGOAN, BAKSA, HALDIBARI &amp; PAMAL BLOCK-POTHIA, DIST.-KISHANGANJ</t>
  </si>
  <si>
    <t>PRAKASH KUMAR SAH</t>
  </si>
  <si>
    <t>HSC AT BORHA, BALUA &amp; JAGIR, BLOCK-TEDHAGACHH, DIST.-KISHANGANJ</t>
  </si>
  <si>
    <t>NAWNEE KUMAR SINGH</t>
  </si>
  <si>
    <t>HSC AT BAIDA, KISHNUPUR, CHHOTA LAKHANPUR, BARIA, PAHARPUR PACHHIM TOLA, BLOCK-AMDABAD, DIST.-KATIHAR</t>
  </si>
  <si>
    <t>HSC AT KHATTI, CHAUKIAPUR, MAYAMARI, BABLABANN &amp; PRANPUR BLOCK-AMDABAD, DIST.-KATIHAR</t>
  </si>
  <si>
    <t>HSC AT CHHOTI NALA, MADEDA, AMBIHA, BANIADIH, BLOCK-SANHAULA, DIST.-BHAGALPUR</t>
  </si>
  <si>
    <t>SANJEEV KUMAR</t>
  </si>
  <si>
    <t>HSC AT KARUA RAHIKA, BELAHAT, POTHIYA RAMPUR, RAMNAGAR, ROSKA KOSHAGARH &amp; BITHNAULI KHEMCHAND BLOCK-K. NAGAR, DIST.-PURNEA</t>
  </si>
  <si>
    <t>UNITED INFRA &amp; INDUSTRIES</t>
  </si>
  <si>
    <t>LARKS BUILDCN PVT. LTD.</t>
  </si>
  <si>
    <t>HSC AT BAKHARI, GANDHAR, BISHARI &amp; KHOKSA BLOCK-VAYSI, DIST.-PURNEA</t>
  </si>
  <si>
    <t>HSC AT NAWABGANJ, BAKHARIA, CHOBHRA &amp; MALHARIA, BLOCK-VAYSI, DIST.-PURNEA</t>
  </si>
  <si>
    <t>TUFAIL AHMED KHAN</t>
  </si>
  <si>
    <t>Ramniwas kumar</t>
  </si>
  <si>
    <t>Dhanpat Prasad</t>
  </si>
  <si>
    <t>Raj Construction</t>
  </si>
  <si>
    <t>Balkrishna Bhalotia</t>
  </si>
  <si>
    <t>Rana construction</t>
  </si>
  <si>
    <t>G.M construction</t>
  </si>
  <si>
    <t>C.S construction</t>
  </si>
  <si>
    <t>Adyaraj Construction</t>
  </si>
  <si>
    <t xml:space="preserve"> C.S. Construction</t>
  </si>
  <si>
    <t>Maa Tara</t>
  </si>
  <si>
    <t xml:space="preserve"> Lalan Kumar</t>
  </si>
  <si>
    <t>Kaushal buildcon</t>
  </si>
  <si>
    <t>Kunal Kush</t>
  </si>
  <si>
    <t>CHC  AT TERHAGACH, ARARIYA</t>
  </si>
  <si>
    <t xml:space="preserve"> BBCPL-SKPL (JV)</t>
  </si>
  <si>
    <t>Macro Ranjan const. pvt ltd</t>
  </si>
  <si>
    <t>Mother India const. pvt ltd</t>
  </si>
  <si>
    <t>M/S Satyam Builder</t>
  </si>
  <si>
    <t>Mohan Prasad Developers &amp; construction pvt ltd</t>
  </si>
  <si>
    <t>Rajesh Kumar</t>
  </si>
  <si>
    <t>Rama &amp; Sons</t>
  </si>
  <si>
    <t>SAMASTIPUR</t>
  </si>
  <si>
    <t>Tufail Ahmed Khan const. pvt ltd</t>
  </si>
  <si>
    <t>HSC AT MAUKHNAHA DEVINAGAR, BANSAR, HAUSI &amp; BHATHAILI, BLOCK-SRINAGAR JALALGARH, DIST.-PURNEA</t>
  </si>
  <si>
    <t xml:space="preserve">APHC SAKSOHRA AT BELCHI, DIST-PATNA </t>
  </si>
  <si>
    <t>M/s Devendra Prasad Singh</t>
  </si>
  <si>
    <t>Land available on May-2017</t>
  </si>
  <si>
    <t>CHC AT HARLALNAGAR,ALIGANJ (JAMUI)</t>
  </si>
  <si>
    <t>Bambam Kumar Singh</t>
  </si>
  <si>
    <t xml:space="preserve">APHC  AT BANGALWA, DIST-MUNGER  </t>
  </si>
  <si>
    <t xml:space="preserve">APHC  AT SIHMA, BLOCK-MATIHANI DIST-BEGUSARAI </t>
  </si>
  <si>
    <t>HSC AT MADHOPUR, BLOCK-BALRAMPUR (KATIHAR)</t>
  </si>
  <si>
    <t xml:space="preserve">Completed                    </t>
  </si>
  <si>
    <t>Clear land not available for hostel block.</t>
  </si>
  <si>
    <t>HSC AT MUKURIA, KHARSOTA, NIMAUL, MURAWATPUR &amp; TEGHRA BLOCK-AZAMNAGAR, DIST.-KATIHAR</t>
  </si>
  <si>
    <t>NEW SHIVA CONSTRUCTION</t>
  </si>
  <si>
    <t xml:space="preserve">CONSTRUCTION OF BOYS HOSTEL AT SRI KRISHNA MEDICAL COLLEGE &amp; HOSPITAL MUZAFFARPUR </t>
  </si>
  <si>
    <t xml:space="preserve">CONSTRUCTION OF TUTOR RESIDENCE  AT SRI KRISHNA MEDICAL COLLEGE &amp; HOSPITAL MUZAFFARPUR </t>
  </si>
  <si>
    <t>B/W is in progress.</t>
  </si>
  <si>
    <t>HSC AT LAXMIPUR , BALATH, SUNDARPUR BILTHI, SATLAKHA, SAMBHAUR, KHARUVA NAJIRPUR &amp; CHAURI , BLOCK-RAHINA, DIST.-MADHUBANI</t>
  </si>
  <si>
    <t>Sudesh Kumar Singh &amp; co. Pvt ltd., Jamui</t>
  </si>
  <si>
    <t>M/S C.S Construction, Arariya</t>
  </si>
  <si>
    <t>Topline Infra Projects Pvt ltd, Katihar</t>
  </si>
  <si>
    <t>Mukesh Kumar</t>
  </si>
  <si>
    <t>Finishing  work is in progress</t>
  </si>
  <si>
    <t>CONSTRUCTION OF APHC AT POTHIA  SANHAULA (BHAGALPUR)</t>
  </si>
  <si>
    <t>Ramesh Kumar Pandey</t>
  </si>
  <si>
    <t xml:space="preserve">HSC AT BARARI HARKESH, BLOCK-ACHKAGAON (GOPALGANJ) </t>
  </si>
  <si>
    <t>APHC  AT  BHAUR,  BLOCK-PANDAUL, DIST-MADHUBANI</t>
  </si>
  <si>
    <t>Sudesh Kumar Singh &amp; Company Const. Pvt ltd</t>
  </si>
  <si>
    <t xml:space="preserve">UPGRADATION OF INTERNAL ROAD OF RBTS HOMEOPATHIC MEDICAL COLLEGE &amp; HOSPITAL MUZAFFARPUR </t>
  </si>
  <si>
    <t>Ashok Kumar Singh, Muzaffarpur</t>
  </si>
  <si>
    <t>APHC  AT  LARI,  BLOCK-KURTHA, DIST-ARWAL</t>
  </si>
  <si>
    <t>Praveen Kumar, Jehanabad</t>
  </si>
  <si>
    <t>Santosh Singh, Saharsa</t>
  </si>
  <si>
    <t>HSC AT BHATGAON, HATHIDUBA, DUDHAUTI, BHOLMARA, RUPDAH &amp; ADARGARI &amp; KATHALDANGI, BLOCK-THAKURGANJ, DIST.-KISHANGANJ</t>
  </si>
  <si>
    <t>HSC AT CHAITAL, BHOGDAWAR &amp; MAHESWARI BLOCK-THAKURGANJ, DIST.-KISHANGANJ</t>
  </si>
  <si>
    <t>HSC AT MAKGADPUR, SISIA,  RAJWARA, NAKKIPUR &amp; BHATWARA BLOCK-KODHA, DIST.-KATIHAR</t>
  </si>
  <si>
    <t>Larsen &amp; Turebo</t>
  </si>
  <si>
    <t xml:space="preserve">UPGRADATION OF EMERGENCY WARD AT PATNA MEDICAL COLLEGE &amp; HOSPITAL, PATNA </t>
  </si>
  <si>
    <t>Rama and Sons</t>
  </si>
  <si>
    <t>HSC AT KURSEL,KAMRU,KURUM, BHRRI &amp; ROSHANGANJ, BLOCK-KADWA, DIST.-KATIHAR</t>
  </si>
  <si>
    <t>HSC AT TAYABPUR WEST,NISTA, SAGRATH,SHIKARPUR &amp; BHAWNAGAR BLOCK-KADWA, DIST.-KATIHAR</t>
  </si>
  <si>
    <t>HSC AT KAMALPUR, DARIAPUR, DUBEILI, MANIKPUR, LASANPUR CHAKWA &amp; MARGA, BLOCK-PURNEA, DIST.-PURNEA</t>
  </si>
  <si>
    <t>HSC AT SRAJDHANI, BHARSIA, BELGACHHI &amp; RANI SIMARIA,, BLOCK-FALKA, DIST.-KATIHAR</t>
  </si>
  <si>
    <t>Bambam Singh</t>
  </si>
  <si>
    <t>B. Prasad</t>
  </si>
  <si>
    <t xml:space="preserve">Indra Narayan Singh contract pvt ltd </t>
  </si>
  <si>
    <t xml:space="preserve">HSC AT CHHOTKA SAKHEN, BLOCK-ACHKAGAON (GOPALGANJ) </t>
  </si>
  <si>
    <t>Md. Nabi</t>
  </si>
  <si>
    <t xml:space="preserve">Work will be started after demolished  the old building </t>
  </si>
  <si>
    <t>CHC  AT HASANGANJ, KATIHAR</t>
  </si>
  <si>
    <t xml:space="preserve"> (Agreement done on 08/07/2016)                          Land not available</t>
  </si>
  <si>
    <t>Kalpeer, Tedhagach (Kishanganj)</t>
  </si>
  <si>
    <t>Finishing is in progress</t>
  </si>
  <si>
    <t>DEVINAGAR- Column work</t>
  </si>
  <si>
    <t>Land made available after Tree cutting on 02 August 2017</t>
  </si>
  <si>
    <t>Ram Pukar Singh, Gaya</t>
  </si>
  <si>
    <t>Foundation work is going on</t>
  </si>
  <si>
    <t>Shiva Infra Solution pvt ltd,</t>
  </si>
  <si>
    <t>Kuwar Construction</t>
  </si>
  <si>
    <t>Vinod Kumar Singh</t>
  </si>
  <si>
    <t>Gridhari Lal Poddar</t>
  </si>
  <si>
    <t>Arvind Kumar Singh</t>
  </si>
  <si>
    <t>Ambe Infra</t>
  </si>
  <si>
    <t>Ram Babu Prasad</t>
  </si>
  <si>
    <t>AIPLGMC-JV</t>
  </si>
  <si>
    <t>Kanhaiya Contractor pvt ltd</t>
  </si>
  <si>
    <t>CONSTRUCTION OF DENTAL, SKIN &amp; ENT OPD BUILDING AT GARDANIBAGH HOSPITAL, PATNA</t>
  </si>
  <si>
    <t>Devendra Prasad Singh</t>
  </si>
  <si>
    <t>Roof casted</t>
  </si>
  <si>
    <t>Retender invited  by NIT-22/2017</t>
  </si>
  <si>
    <t>HSC AT PARMANANDPUR,CHHATIYA GAURA, MAHARAJPUR &amp; HARDA, BLOCK-PURNEA PURV, DIST.-PURNEA</t>
  </si>
  <si>
    <t xml:space="preserve">24-08-2015                           </t>
  </si>
  <si>
    <t>Being  constructed with Medical College. Hence separate expenditure not given.</t>
  </si>
  <si>
    <t>EXPENDITURE WITH CENTAGE</t>
  </si>
  <si>
    <r>
      <t xml:space="preserve">                                           CONSTRUCTION OF GENERAL NURSE MIDWIFERY (G.N.M)                      </t>
    </r>
    <r>
      <rPr>
        <b/>
        <u/>
        <sz val="14"/>
        <color theme="1"/>
        <rFont val="Calibri"/>
        <family val="2"/>
        <scheme val="minor"/>
      </rPr>
      <t xml:space="preserve">   under GOI schemes</t>
    </r>
  </si>
  <si>
    <t>Construction of G.N.M at Bettiah, West Champaran</t>
  </si>
  <si>
    <t>APHC  AT  MOHAN BARIYAM,NARPAT NAGAR , BLOCK-PANDAUL, DIST-MADHUBANI</t>
  </si>
  <si>
    <t>Shaurya Premiere Infrastructure pvt ltd, Patna</t>
  </si>
  <si>
    <t>CONSTRUCTION OF 4 nos DOCTORS QUARTER &amp; 8 nos STAFF QUARTER AT REFFERAL HOSPITAL KALYAN BIGHA, BLOCK- HARNAUT, DIST-NALANDA</t>
  </si>
  <si>
    <t>A.K Chaudhary</t>
  </si>
  <si>
    <t>Arariya</t>
  </si>
  <si>
    <t>Aurangabad</t>
  </si>
  <si>
    <t>Gaya</t>
  </si>
  <si>
    <t>Jamui</t>
  </si>
  <si>
    <t>Katihar</t>
  </si>
  <si>
    <t>Madhubani</t>
  </si>
  <si>
    <t>Purnea</t>
  </si>
  <si>
    <t>Saharsa</t>
  </si>
  <si>
    <t>Sheikhpura</t>
  </si>
  <si>
    <t>Gokhula (West Champaran)</t>
  </si>
  <si>
    <t>Chakauti &amp; Budhnagar-Land not available</t>
  </si>
  <si>
    <t>HSC AT CHAKAUTI, KURHAR &amp; BUDHNAGAR, BLOCK-BOKHRA, DIST.-SITAMARHI</t>
  </si>
  <si>
    <t>Plaster work is in progress</t>
  </si>
  <si>
    <t>Rest site land not clear</t>
  </si>
  <si>
    <t>LOA issued (Land not clear)</t>
  </si>
  <si>
    <t>LOA issued on 02/08/2017 (Clear land not available)</t>
  </si>
  <si>
    <t>Foundation started</t>
  </si>
  <si>
    <t>Sanjay Kumar, Darbhanga</t>
  </si>
  <si>
    <t>Rama and sons, Patna</t>
  </si>
  <si>
    <t>Land not available, Letter send to D.M</t>
  </si>
  <si>
    <t>M/S Satyanarayan Singh, Jharkhand</t>
  </si>
  <si>
    <t>M/S Virendra Kumar Chaudhary</t>
  </si>
  <si>
    <t>ARARIYA</t>
  </si>
  <si>
    <t>BHOJPUR</t>
  </si>
  <si>
    <t>Work sttoped due to hard rock</t>
  </si>
  <si>
    <t>Excavation work</t>
  </si>
  <si>
    <t>Letter sent to D.M for land</t>
  </si>
  <si>
    <t xml:space="preserve"> (Land not available) Letter sent to D.M for land</t>
  </si>
  <si>
    <t>Land not available, Letter send  for land</t>
  </si>
  <si>
    <t>Letter sent for land</t>
  </si>
  <si>
    <t>Darbhanga</t>
  </si>
  <si>
    <t>s</t>
  </si>
  <si>
    <t>Sanjay Kumar,Darbhanga</t>
  </si>
  <si>
    <t>Ramesh Kumar, Patna</t>
  </si>
  <si>
    <t>LOA issued on 08/12/2017</t>
  </si>
  <si>
    <t>M/s Kuwar Const., Darbhanga</t>
  </si>
  <si>
    <t>Ashok Kumar Patori, Saharsa</t>
  </si>
  <si>
    <t>Jamalpur, Block-Kiratpur (Darbhanga)</t>
  </si>
  <si>
    <t>Ram Pukar Yadav, Darbhanga</t>
  </si>
  <si>
    <t>Manighachhi, Block-Manigachhi (Darbhanga)</t>
  </si>
  <si>
    <t>Mother India Construction Pvt. Ltd.,</t>
  </si>
  <si>
    <t>Nehra, Block-Manigachhi (Darbhanga)</t>
  </si>
  <si>
    <t>Benol, Block-Bokhra (Sitamarhi)</t>
  </si>
  <si>
    <t>Kajha, Block-K.Nagar (Purnea)</t>
  </si>
  <si>
    <t>Banbhag, Block-K.Nagar (Purnea)</t>
  </si>
  <si>
    <t>Mahendrapur, Block-Purnea (Purnea)</t>
  </si>
  <si>
    <t>Ranipatra, Block-Purnea Purva (Purnea)</t>
  </si>
  <si>
    <t>Harda, Block-Purnea Purva (Purnea)</t>
  </si>
  <si>
    <t>Sabdalpur, Block-Kasba (Purnea)</t>
  </si>
  <si>
    <t>Echalo, Block-Dagarua (Purnea)</t>
  </si>
  <si>
    <t>Muchhatta, Block-Amaur (Purnea)</t>
  </si>
  <si>
    <t>Sirshi, Block-Baisa (Purnea)</t>
  </si>
  <si>
    <t>Katorhat, Block-Baisa (Purnea)</t>
  </si>
  <si>
    <t>Parshant Const., Purnea</t>
  </si>
  <si>
    <t>Rohit Raj Construction, Vaishali</t>
  </si>
  <si>
    <t>Prakash Kumar Sah, katihar</t>
  </si>
  <si>
    <t>M/s Bharti Const., Sitamarhi</t>
  </si>
  <si>
    <t>Prashant Const., Purnea</t>
  </si>
  <si>
    <t>Shiv Shankar Singh, Katihar</t>
  </si>
  <si>
    <t>Anil Kumar Singh, Katihar</t>
  </si>
  <si>
    <t>Anil Kumar Mishra</t>
  </si>
  <si>
    <t>In Tender 07/2017</t>
  </si>
  <si>
    <t xml:space="preserve">Land made available on 20 July 2017 </t>
  </si>
  <si>
    <r>
      <t xml:space="preserve">                                                                CONSTRUCTION OF AUXILIARY NURSE MIDWIFERY (A.N      </t>
    </r>
    <r>
      <rPr>
        <b/>
        <u/>
        <sz val="16"/>
        <color theme="1"/>
        <rFont val="Calibri"/>
        <family val="2"/>
        <scheme val="minor"/>
      </rPr>
      <t>under GOI schemes</t>
    </r>
  </si>
  <si>
    <t>Nejagachh-Land not available</t>
  </si>
  <si>
    <t>HSC AT NEJAGACHH, DUMARIA MADARSATOLA, BESARWATI, PATHAMARI &amp; CHURLI, BLOCK-THAKURGANJ, DIST.-KISHANGANJ</t>
  </si>
  <si>
    <t xml:space="preserve">Due to unavailability of Land </t>
  </si>
  <si>
    <t>M/S Kanhaiya Contractor Pvt Ltd</t>
  </si>
  <si>
    <r>
      <rPr>
        <b/>
        <sz val="11"/>
        <color theme="1"/>
        <rFont val="Calibri"/>
        <family val="2"/>
        <scheme val="minor"/>
      </rPr>
      <t>Block A</t>
    </r>
    <r>
      <rPr>
        <sz val="11"/>
        <color theme="1"/>
        <rFont val="Calibri"/>
        <family val="2"/>
        <scheme val="minor"/>
      </rPr>
      <t xml:space="preserve">-Finishing work  </t>
    </r>
    <r>
      <rPr>
        <b/>
        <sz val="11"/>
        <color theme="1"/>
        <rFont val="Calibri"/>
        <family val="2"/>
        <scheme val="minor"/>
      </rPr>
      <t xml:space="preserve">Block B- </t>
    </r>
    <r>
      <rPr>
        <sz val="11"/>
        <color theme="1"/>
        <rFont val="Calibri"/>
        <family val="2"/>
        <scheme val="minor"/>
      </rPr>
      <t xml:space="preserve">Finishing work  </t>
    </r>
  </si>
  <si>
    <t>B.Rai</t>
  </si>
  <si>
    <t xml:space="preserve"> In Tender, Nit no-39/2017</t>
  </si>
  <si>
    <t>Govindpur-Not started, Haldagaon &amp; Baska-Land not clear</t>
  </si>
  <si>
    <t>70% work completed</t>
  </si>
  <si>
    <t>Rest site Land not clear</t>
  </si>
  <si>
    <t>LOA issued, Rest site land not clear</t>
  </si>
  <si>
    <t>M/s S. K Enterprises</t>
  </si>
  <si>
    <t>Irfan Akhtar</t>
  </si>
  <si>
    <t>EXPENSION OF INTERNAL CAPACITY OF GOVT. MEDICAL COLLEGE BETTIAH</t>
  </si>
  <si>
    <t>M/s Raj Construction</t>
  </si>
  <si>
    <t>LOA issued on-27/02/2018</t>
  </si>
  <si>
    <t>Shashikant Singh</t>
  </si>
  <si>
    <t>Umakant Singh</t>
  </si>
  <si>
    <t>24 77.12</t>
  </si>
  <si>
    <t>DISTRICT EARLY INTERVENTION CENTRE</t>
  </si>
  <si>
    <t>Academic Block-Finishing work is in progress</t>
  </si>
  <si>
    <t>Anil Kumar Singh</t>
  </si>
  <si>
    <t>M/s B.Prasad &amp; Company</t>
  </si>
  <si>
    <t>APHC  AT  NANDA MUNDA, BLOCK-SISWAN,  DIST-SIWAN</t>
  </si>
  <si>
    <t>Pratap Construction, New Delhi</t>
  </si>
  <si>
    <t>Yashaswi Infrastructure, Ranchi</t>
  </si>
  <si>
    <t>SKS &amp; KKT</t>
  </si>
  <si>
    <t>Simens Construction Corporation</t>
  </si>
  <si>
    <t>Asiana Contract Pvt Ltd, Gopalganj</t>
  </si>
  <si>
    <t>work is going on</t>
  </si>
  <si>
    <t>MCH WING</t>
  </si>
  <si>
    <t>Devine Lotus Infrastructure Pvt Ltd</t>
  </si>
  <si>
    <t>LOA issued on 13/02/2018</t>
  </si>
  <si>
    <t>Kishor Kumar</t>
  </si>
  <si>
    <t>Arun Deo  Kumar</t>
  </si>
  <si>
    <t>Fab India</t>
  </si>
  <si>
    <t>Baranwala Contract Pvt Ltd</t>
  </si>
  <si>
    <t>8Months</t>
  </si>
  <si>
    <t>8 Months</t>
  </si>
  <si>
    <t>APHC  AT  JAMO BLOCK-GORIYAKOTHI,  DIST-SIWAN</t>
  </si>
  <si>
    <t>Savitri Technocrate Pvt Ltd, Gopalganj</t>
  </si>
  <si>
    <t>LOA issued on    13/02/2018</t>
  </si>
  <si>
    <t>CONSTRUCTION OF RAMP &amp; TOILET AT REFFERAL HOSPITAL, KALYANBIGHA,BLOCK-HARNAUT, DISTT-NALANDA</t>
  </si>
  <si>
    <t>Lallu Kumar, Barh</t>
  </si>
  <si>
    <r>
      <rPr>
        <b/>
        <sz val="11"/>
        <color theme="1"/>
        <rFont val="Calibri"/>
        <family val="2"/>
        <scheme val="minor"/>
      </rPr>
      <t>Girl's Hoste</t>
    </r>
    <r>
      <rPr>
        <sz val="11"/>
        <color theme="1"/>
        <rFont val="Calibri"/>
        <family val="2"/>
        <scheme val="minor"/>
      </rPr>
      <t xml:space="preserve">l-Finishing work,  </t>
    </r>
    <r>
      <rPr>
        <b/>
        <sz val="11"/>
        <color theme="1"/>
        <rFont val="Calibri"/>
        <family val="2"/>
        <scheme val="minor"/>
      </rPr>
      <t>Boys Hostel</t>
    </r>
    <r>
      <rPr>
        <sz val="11"/>
        <color theme="1"/>
        <rFont val="Calibri"/>
        <family val="2"/>
        <scheme val="minor"/>
      </rPr>
      <t xml:space="preserve">-Finishing work,   </t>
    </r>
    <r>
      <rPr>
        <b/>
        <sz val="11"/>
        <color theme="1"/>
        <rFont val="Calibri"/>
        <family val="2"/>
        <scheme val="minor"/>
      </rPr>
      <t>Admin Block</t>
    </r>
    <r>
      <rPr>
        <sz val="11"/>
        <color theme="1"/>
        <rFont val="Calibri"/>
        <family val="2"/>
        <scheme val="minor"/>
      </rPr>
      <t>- Finishing work</t>
    </r>
  </si>
  <si>
    <t>Brick work is in progress</t>
  </si>
  <si>
    <t>GHATIWANA- column work (G.F)</t>
  </si>
  <si>
    <t>T.S in process</t>
  </si>
  <si>
    <t>LOA issued on 08/12/2017 (T.S in process)</t>
  </si>
  <si>
    <t>Bhojpur</t>
  </si>
  <si>
    <t>Banka</t>
  </si>
  <si>
    <t>Khagaria</t>
  </si>
  <si>
    <t>Lakhisarai</t>
  </si>
  <si>
    <t>Munger</t>
  </si>
  <si>
    <t>Madhepura</t>
  </si>
  <si>
    <t>Buxar</t>
  </si>
  <si>
    <t>Siwan</t>
  </si>
  <si>
    <t>830m B/W completed out of 1100m</t>
  </si>
  <si>
    <t>25% work completed</t>
  </si>
  <si>
    <t xml:space="preserve">Shiva Infra Solutions Pvt. Ltd., </t>
  </si>
  <si>
    <t>Jindal Mectec Pvt. Ltd</t>
  </si>
  <si>
    <t xml:space="preserve"> completed</t>
  </si>
  <si>
    <t>CONSTRUCTION OF GYMNASIUM AND COMMON ROOM AT GOVT. MEDICAL COLLEGE &amp; HOSPITAL, BETTIAH (Prefab)</t>
  </si>
  <si>
    <t>CONSTRUCTION OF CENTRAL LIBRARY  AT GOVT. MEDICAL COLLEGE &amp; HOSPITAL, BETTIAH (Prefab)</t>
  </si>
  <si>
    <t>CONSTRUCTION OF LECTURE THEATRE AT GOVT. MEDICAL COLLEGE &amp; HOSPITAL, BETTIAH (Prefab)</t>
  </si>
  <si>
    <t>Plaster Progress</t>
  </si>
  <si>
    <t xml:space="preserve">Finishing work </t>
  </si>
  <si>
    <t xml:space="preserve">Date </t>
  </si>
  <si>
    <t>NAME OF Dy.G.M</t>
  </si>
  <si>
    <t>NAME OF G.M</t>
  </si>
  <si>
    <t>Patna</t>
  </si>
  <si>
    <t>Muzaffarpur</t>
  </si>
  <si>
    <t>Bhagalpur</t>
  </si>
  <si>
    <t>Bettiah</t>
  </si>
  <si>
    <t xml:space="preserve">Purnea </t>
  </si>
  <si>
    <t>B.Sc Nursing College at PMCH, Patna</t>
  </si>
  <si>
    <t>B.Sc Nursing College at DMCH, Laheriasarai (Darbhanga)</t>
  </si>
  <si>
    <t>B.Sc Nursing College at SKMCH, Muzaffarpur</t>
  </si>
  <si>
    <t>B.Sc Nursing College at ANMMCH, Gaya</t>
  </si>
  <si>
    <t>B.Sc Nursing College at JLNMCH, Bhagalpur</t>
  </si>
  <si>
    <t>B.Sc Nursing College  at Vardhaman Ayurvigyan Sansthan, Pawapuri, Nalanda</t>
  </si>
  <si>
    <t>B.Sc Nursing College at Govt. Medical College, Bettiah</t>
  </si>
  <si>
    <t>B.Sc Nursing College at Govt. Medical College, Purnea (Sadar Hospital Campus) &amp; Para Medical Institute</t>
  </si>
  <si>
    <t>Being Constructed with Medical College</t>
  </si>
  <si>
    <t>Sri Arjun Kumar Mishra</t>
  </si>
  <si>
    <t>Sri Sanjeev Ranjan</t>
  </si>
  <si>
    <t xml:space="preserve">Sri Sunil Kumar </t>
  </si>
  <si>
    <t>Sri Rajendra Prasad Singh</t>
  </si>
  <si>
    <t>Sri Pankaj Kumar</t>
  </si>
  <si>
    <t xml:space="preserve">Sri Anil Kumar </t>
  </si>
  <si>
    <t>Md Nasim Akhtar Ansari</t>
  </si>
  <si>
    <t>ADMINISTRATIVE APPROVAL DETAIL</t>
  </si>
  <si>
    <t xml:space="preserve">Amount (in rs lakh) </t>
  </si>
  <si>
    <t>Sri Birendra Purbey</t>
  </si>
  <si>
    <t xml:space="preserve"> Buxar</t>
  </si>
  <si>
    <t>Jehanabad</t>
  </si>
  <si>
    <t>Rohtas</t>
  </si>
  <si>
    <t xml:space="preserve"> Saharsa</t>
  </si>
  <si>
    <t>Saran</t>
  </si>
  <si>
    <t>West Champaran</t>
  </si>
  <si>
    <t>Nawada</t>
  </si>
  <si>
    <t xml:space="preserve">Madhepura </t>
  </si>
  <si>
    <t xml:space="preserve"> Nalanda</t>
  </si>
  <si>
    <t>630.72+1335.38+998.00=2964.10</t>
  </si>
  <si>
    <t xml:space="preserve">Construction of Combined Building of ANM, GNM &amp; Para medical Institute with Hostel  at Mauja- Basantpur Arariya </t>
  </si>
  <si>
    <t>Letter sent to electricity department for removing wire on proposed site</t>
  </si>
  <si>
    <t>Work is kept on hold because of PMCH redevelopment</t>
  </si>
  <si>
    <t xml:space="preserve"> PARA-MEDICAL INSTITUTE WITH HOSTEL</t>
  </si>
  <si>
    <t>Construction of Para Medical Institute at Sadar Hospital (Old Campus), Banka</t>
  </si>
  <si>
    <t>Construction of  Para Medical Institute at Sadar Hospital, Buxar</t>
  </si>
  <si>
    <t>Construction of  Para Medical Institute at Sub-Divisional Hospital, Gopalganj (Hathuwa)</t>
  </si>
  <si>
    <t>Construction of  Para Medical Institute at Vill-Jamuawan, Jehanabad</t>
  </si>
  <si>
    <t>Construction of  Para Medical Institute at Mesona, Lakhisarai</t>
  </si>
  <si>
    <t>Construction of  Para Medical Institute at Sadar Hospital, Madhubani</t>
  </si>
  <si>
    <t>Construction of  Para Medical Institute at  Sadar Hospital, Rohtas</t>
  </si>
  <si>
    <t>Construction of  Para Medical Institute at Sadar Hospital, Saharsa</t>
  </si>
  <si>
    <t>Construction of  Para Medical Institute at  Sadar Hospital Chhapra,Saran</t>
  </si>
  <si>
    <t>Construction of  Para Medical Institute at  Sadar Hospital, West Champaran</t>
  </si>
  <si>
    <t>Construction of  Para Medical Institute at   Sadar Hospital, Sitamarhi</t>
  </si>
  <si>
    <t>Construction of Combined Building of ANM &amp; Para medical Institute  at Vill-Parariya, Madhepura</t>
  </si>
  <si>
    <t xml:space="preserve">Construction of Combined Building of GNM &amp; Para medical Institute  at Sadar Hospital, Aurangabad </t>
  </si>
  <si>
    <t>1335.38+998=2333.38</t>
  </si>
  <si>
    <t>630.72+998=1628.72</t>
  </si>
  <si>
    <t xml:space="preserve">Arariya </t>
  </si>
  <si>
    <t>Arwal</t>
  </si>
  <si>
    <t>Kaimur</t>
  </si>
  <si>
    <t>Construction of GNM Training Institute at Sub-Divisional Hospital   Hathua, Gopalganj</t>
  </si>
  <si>
    <t xml:space="preserve">Construction of Combined Building of GNM &amp; Para medical Institute  at Sadar Hospital, Katihar     </t>
  </si>
  <si>
    <t>Construction of Combined Building of GNM &amp; Para medical Institute  at Old Subdivisional  Hospital, Khagaria</t>
  </si>
  <si>
    <t>Construction of GNM Training Institute at Balguddar Ashokdham, Lakhisarai</t>
  </si>
  <si>
    <t>Construction of Combined Building of GNM &amp; Para medical Institute  at Leprosy Hospital Munger</t>
  </si>
  <si>
    <t xml:space="preserve">Construction of Combined Building of GNM &amp; Para medical Institute  at Budhaul, Nawada </t>
  </si>
  <si>
    <t xml:space="preserve">Construction of Combined Building of ANM, GNM &amp; Para medical Institute with Hostel  at Sadar Hospital, Arwal  </t>
  </si>
  <si>
    <t>Construction of GNM Training Institute at Mauja- Kharail, ward no-01, Supaul</t>
  </si>
  <si>
    <t xml:space="preserve">Construction of Combined Building of GNM &amp; Para medical Institute  at  Vill-Mahuli , Jamui            </t>
  </si>
  <si>
    <t xml:space="preserve">Construction of Combined Building of GNM &amp; Para medical Institute  at  Sadar Hospital, Aurangabad </t>
  </si>
  <si>
    <t xml:space="preserve">Construction of Combined Building of GNM &amp; Para medical Institute  at Sadar Hospital, East Champaran </t>
  </si>
  <si>
    <t>Construction of GNM Training Institute at Vill-Mirzapur, Dumra, Dist- Sitamarhi</t>
  </si>
  <si>
    <t>Construction of GNM Training Institute at Vill-Barka Katra, Bhabhua (Kaimur)</t>
  </si>
  <si>
    <t>Construction of GNM Training Institute at Mauja-Raghopur Balat, Dist- Madhubani</t>
  </si>
  <si>
    <t>Construction of Combined Building of GNM &amp; Para medical Institute  at SDH Mahrajganj, Siwan</t>
  </si>
  <si>
    <t xml:space="preserve">Construction of Combined Building of GNM &amp; Para medical Institute  at Bhojpur </t>
  </si>
  <si>
    <t>Suapul</t>
  </si>
  <si>
    <t>Begusarai</t>
  </si>
  <si>
    <t>630.72+998.00=1628.72</t>
  </si>
  <si>
    <t xml:space="preserve">Construction of ANM Training Institute &amp; Hostel at Sub-Divisional Farbisganj, Arariya </t>
  </si>
  <si>
    <t>Construction of ANM Training Institute &amp; Hostel atSub-Divisional Kahalgaon, Bhagalpur</t>
  </si>
  <si>
    <t>Construction of ANM Training Institute &amp; Hostel at Sub-Divisional Jagdispur, Bhojpur</t>
  </si>
  <si>
    <t>Construction of ANM Training Institute &amp; Hostel at Sub-Divisional Piro, Bhojpur</t>
  </si>
  <si>
    <t>Construction of ANM Training Institute &amp; Hostel at Sub-Divisional Biraul, Darbhanga</t>
  </si>
  <si>
    <t>Construction of ANM Training Institute &amp; Hostel at Sub-Divisional Areraj, East Champaran</t>
  </si>
  <si>
    <t>Construction of ANM Training Institute &amp; Hostel at Sub-Divisional Neemchak Bathani, Gaya</t>
  </si>
  <si>
    <t>Construction of ANM Training Institute &amp; Hostel at Sub-Divisional Sherghati, Gaya</t>
  </si>
  <si>
    <t>Construction of ANM Training Institute &amp; Hostel at Sub-Divisional Tekari, Gaya</t>
  </si>
  <si>
    <t>Construction of ANM Training Institute &amp; Hostel at Sub-Divisional Manihari, Katihar</t>
  </si>
  <si>
    <t>Construction of ANM Training Institute &amp; Hostel at Sub-Divisional Gogri, Khagaria</t>
  </si>
  <si>
    <t>Construction of ANM Training Institute &amp; Hostel at Sub-Divisional Uda Kishanganj, Madhepura</t>
  </si>
  <si>
    <t>Construction of ANM Training Institute &amp; Hostel at Sub-Divisional Jainagar, Madhubani</t>
  </si>
  <si>
    <t>Construction of ANM Training Institute &amp; Hostel at Sub-Divisional Benipatti, Madhubani</t>
  </si>
  <si>
    <t>Construction of ANM Training Institute &amp; Hostel at Sub-Divisional Jhanjharpur, Madhubani</t>
  </si>
  <si>
    <t>Construction of ANM Training Institute &amp; Hostel atSub-Divisional Phulparas, Madhubani</t>
  </si>
  <si>
    <t>Construction of ANM Training Institute &amp; Hostel at Sub-Divisional Tarapur, Munger</t>
  </si>
  <si>
    <t>Construction of ANM Training Institute &amp; Hostel at Sub-Divisional Benipur, Darbhanga</t>
  </si>
  <si>
    <t>Construction of ANM Training Institute &amp; Hostel at Sub-Divisional Banmankhi, Purnea</t>
  </si>
  <si>
    <t>Construction of ANM Training Institute &amp; Hostel at Sub-Divisional Dhamdaha, Purnea</t>
  </si>
  <si>
    <t>Construction of ANM Training Institute &amp; Hostel at Sub-Divisional Bikramganj, Rohtas</t>
  </si>
  <si>
    <t>Construction of ANM Training Institute &amp; Hostel at Sub-Divisional Simri Bakhtiyarpur, Saharsa</t>
  </si>
  <si>
    <t>Construction of ANM Training Institute &amp; Hostel at Sub-Divisional Dalsinghsarai, Samastipur</t>
  </si>
  <si>
    <t>Construction of ANM Training Institute &amp; Hostel at Sub-Divisional Patori, Samastipur</t>
  </si>
  <si>
    <t>Construction of ANM Training Institute &amp; Hostel at Sub-Divisional Madhaura, Saran</t>
  </si>
  <si>
    <t>Construction of ANM Training Institute &amp; Hostel at Sub-Divisional Sonpur, Saran</t>
  </si>
  <si>
    <t>Construction of ANM Training Institute &amp; Hostel atSub-Divisional Pupri, Sitamarhi</t>
  </si>
  <si>
    <t>Construction of ANM Training Institute &amp; Hostel at Sub-Divisional Birpur, Supaul</t>
  </si>
  <si>
    <t>Construction of ANM Training Institute &amp; Hostel at Sub-Divisional Nirmali, Supaul</t>
  </si>
  <si>
    <t>Construction of ANM Training Institute &amp; Hostel at Sub-Divisional Sahdei Bujurg (Mahnar), Vaishali</t>
  </si>
  <si>
    <t>Construction of ANM Training Institute &amp; Hostel at Sub-Divisional Bagha, West Champaran</t>
  </si>
  <si>
    <t>Construction of ANM Training Institute &amp; Hostel at Sub-Divisional Narkatiyaganj, West Champaran</t>
  </si>
  <si>
    <t>Construction of ANM Training Institute &amp; Hostel at Sub-Divisional Haveli Khargpur, Munger</t>
  </si>
  <si>
    <t>Construction of ANM Training Institute &amp; Hostel at Vill- Kharail, Supaul</t>
  </si>
  <si>
    <t>Construction of ANM Training Institute &amp; Hostel at Sub-Divisional Baliya, Begusarai</t>
  </si>
  <si>
    <t>Construction of ANM Training Institute &amp; Hostel at  Sub-Divisional Bakhri, Begusarai</t>
  </si>
  <si>
    <t>Construction of ANM Training Institute &amp; Hostel at Sub-Divisional Manjhaul, Begusarai</t>
  </si>
  <si>
    <t>Construction of ANM Training Institute &amp; Hostel at Sub-Divisional Vayasi, Purnea</t>
  </si>
  <si>
    <t>Construction of ANM Training Institute &amp; Hostel at Sub-Divisional Rosara, Samastipur</t>
  </si>
  <si>
    <t xml:space="preserve"> Construction of ANM Training Institute &amp; Hostel at Sub-Divisional Chakia, East Champaran</t>
  </si>
  <si>
    <t>Construction of ANM Training Institute &amp; Hostel at APHC Baikunthpur, Gopalganj</t>
  </si>
  <si>
    <t xml:space="preserve">Construction of Combined Building of ANM &amp; Para medical Institute  at Vill-Parariya, Madhepura </t>
  </si>
  <si>
    <t xml:space="preserve">Construction of Combined Building of ANM, GNM &amp; Para medical Institute with Hostel  at  Sadar Hospital, Arwal </t>
  </si>
  <si>
    <t>Jahanabad</t>
  </si>
  <si>
    <t>JAMUI</t>
  </si>
  <si>
    <t>EAST CHAMPARAN</t>
  </si>
  <si>
    <t>JEHANABAD</t>
  </si>
  <si>
    <t>ARWAL</t>
  </si>
  <si>
    <t>SAHARSA</t>
  </si>
  <si>
    <t>SHEOHAR</t>
  </si>
  <si>
    <t>MADHEPURA</t>
  </si>
  <si>
    <t xml:space="preserve">CHC KHANWA, </t>
  </si>
  <si>
    <t>Sri Anil Kumar</t>
  </si>
  <si>
    <t>Sri Sunil Kumar</t>
  </si>
  <si>
    <t>ADDITIONAL PRIMARY HEALTH CENTRE (A.P.H.C)</t>
  </si>
  <si>
    <t>BEGUSARAI</t>
  </si>
  <si>
    <t>MUNGER</t>
  </si>
  <si>
    <t xml:space="preserve">AGREEMENT AMOUNT                (in rs lakh) </t>
  </si>
  <si>
    <t>AMOUNT (Rs in lakh)</t>
  </si>
  <si>
    <t>West champaran</t>
  </si>
  <si>
    <t>sri Anil Kumar</t>
  </si>
  <si>
    <t>Sri Rajendra Prasad</t>
  </si>
  <si>
    <t>SHEIKHPURA</t>
  </si>
  <si>
    <t>BETTIAH</t>
  </si>
  <si>
    <t>Letter sent to D.M for alternative Land</t>
  </si>
  <si>
    <t xml:space="preserve">Sri Pankaj Kumar </t>
  </si>
  <si>
    <t>MSDP Project, LOA issued</t>
  </si>
  <si>
    <t>CONSTRUCTION OF MATERNITY HOME AT VYASI, DIST-PURNEA</t>
  </si>
  <si>
    <t>Brick work completed</t>
  </si>
  <si>
    <t>Kurhar-Finishing work</t>
  </si>
  <si>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 xml:space="preserve">-Finishing Work  </t>
    </r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 Finishing Work </t>
    </r>
  </si>
  <si>
    <t>Finishing work is going on</t>
  </si>
  <si>
    <t>Plaster work is going on</t>
  </si>
  <si>
    <t>LOA issued on  02/02/2018</t>
  </si>
  <si>
    <t>Construction of ANM Training Institute &amp; Hostel at Sub-Divisional Sikarhana, East Champaran</t>
  </si>
  <si>
    <t>Name of work</t>
  </si>
  <si>
    <t>Administrative Approval Amount (in Rs. Lakh)</t>
  </si>
  <si>
    <t>Amount Received (in Rs. Lakh)</t>
  </si>
  <si>
    <t>Expenditure Till Date (in Rs Lakh)</t>
  </si>
  <si>
    <t xml:space="preserve"> Total no. of Projects</t>
  </si>
  <si>
    <t>Completed Projects</t>
  </si>
  <si>
    <t>Ongoing Projects</t>
  </si>
  <si>
    <t>Not Started Projects</t>
  </si>
  <si>
    <t>Construction of B.Sc Nursing College</t>
  </si>
  <si>
    <t>42396.16                         (2649.76 per unit)</t>
  </si>
  <si>
    <t>Expenditure Till Date                                      (in Rs Lakh)</t>
  </si>
  <si>
    <t>Amount Received                           (in Rs. Lakh)</t>
  </si>
  <si>
    <t>Detailed Report</t>
  </si>
  <si>
    <t>Construction of Para Medical Institute</t>
  </si>
  <si>
    <t>32934.00                              (998.00 per unit)</t>
  </si>
  <si>
    <t>Akshit Engineering</t>
  </si>
  <si>
    <t xml:space="preserve">Construction of GNM training school &amp; hostel </t>
  </si>
  <si>
    <t>30713.74                                                                      (1335.38 per unit)</t>
  </si>
  <si>
    <t xml:space="preserve">Construction of ANM training school &amp; hostel </t>
  </si>
  <si>
    <t>34058.88                           (630.72 per unit)</t>
  </si>
  <si>
    <t>Expenditure Till Date with centage                                                         (in Rs Lakh)</t>
  </si>
  <si>
    <t>A.A. RECEIVED FROM</t>
  </si>
  <si>
    <t>A.A Amount                                  (in Rs. Lakh)</t>
  </si>
  <si>
    <t>Amount Received                                                                 (in Rs. Lakh)</t>
  </si>
  <si>
    <t>Expenditure in Percentage (%) against agrrement</t>
  </si>
  <si>
    <t xml:space="preserve">Construction of various project in Medical colleges of Bihar </t>
  </si>
  <si>
    <t>Health Dept.</t>
  </si>
  <si>
    <t>1  (Diagnostic Centre)</t>
  </si>
  <si>
    <t>Detailed Report (DFID)</t>
  </si>
  <si>
    <t xml:space="preserve">Construction of PHC to CHC (Health deptt.) </t>
  </si>
  <si>
    <t>Construction of PHC to CHC</t>
  </si>
  <si>
    <t>A.A. Amount                (in Rs. Lakh)</t>
  </si>
  <si>
    <t>Amount Received                  (in Rs. Lakh)</t>
  </si>
  <si>
    <t xml:space="preserve">Construction of PHC to CHC (Minority) </t>
  </si>
  <si>
    <t>11776.25                    (471.05 per unit)</t>
  </si>
  <si>
    <t>Satyanarayan Singh</t>
  </si>
  <si>
    <t>CONSTRUCTION OF APHC AT HUSAINPUR, BLOCK-RAHUI  (NALANDA)</t>
  </si>
  <si>
    <t>R.K Infraservices</t>
  </si>
  <si>
    <t>RENOVATION OF BUILDING &amp; B/W AT GOVT. DRUG TESTING LABORATRY AGAMKUAN, PATNA</t>
  </si>
  <si>
    <t>Regal Infratrading Pvt Ltd, Patna</t>
  </si>
  <si>
    <t>Construction of Combined Building of GNM &amp; Para medical Institute  at  Vardhaman Institute of Medical Science Pawapuri Nalanda</t>
  </si>
  <si>
    <t xml:space="preserve">RENOVATION &amp; EXTENSION OF 104 CALL CENTRE AT 2nd FLOOR AT STATE HEALTH SOCIETY, PATNA </t>
  </si>
  <si>
    <t>Dhanmendra Sharma</t>
  </si>
  <si>
    <t>CONSTRUCTION OF APHC JAMALPUR, BLOCK-KIRATPUR</t>
  </si>
  <si>
    <t>Rampukar Yadav</t>
  </si>
  <si>
    <t>Laxmipur-Finishing work, Sundarpur Bilthi-Column work , Sambhaur-Plaster work</t>
  </si>
  <si>
    <t>Work started</t>
  </si>
  <si>
    <t xml:space="preserve">LOA issued on-04/10/2016 (Agreement Done)  Chotka Sakhen- Land not available </t>
  </si>
  <si>
    <t>Rest Site Land not available</t>
  </si>
  <si>
    <t>Kanjiya- Roof Level</t>
  </si>
  <si>
    <t xml:space="preserve">BHATGAON-Completed HATHIDUBA-Completed   BHOLMARA-Completed </t>
  </si>
  <si>
    <t>Dudhuti, &amp; ADARGARI-Land not available</t>
  </si>
  <si>
    <t>DUMARIA MADARSATOLA- Completed BESARWATI- Completed PATHAMARI-Completed &amp; CHURLI- Completed</t>
  </si>
  <si>
    <t>SHEETALPUR-Completed ,Sigri-Completed, SAHUGORA-Completed, KOLTHA-Completed, HALDIBARI-Completed &amp; PAMAL-Completed</t>
  </si>
  <si>
    <t>GACHHPARA- Finishing work, Halawala- Roof casted</t>
  </si>
  <si>
    <t>MAHARAJPUR- Completed, GAURA- Roof Casted, Harda- Layout</t>
  </si>
  <si>
    <t>Murawatpur-Pond</t>
  </si>
  <si>
    <t>HSC AT KHERA, PARTAILI CHILMARA &amp; HAJIPUR BLOCK-KATIHAR, DIST.-KATIHAR</t>
  </si>
  <si>
    <t>Plaster  work is in progress</t>
  </si>
  <si>
    <t>Old structure to be demolished</t>
  </si>
  <si>
    <t>Kabbu Khirhar</t>
  </si>
  <si>
    <t>HSC AT UDAYNGAR, BLOCK-SRINAGAR, DIST.-KISHANGANJ</t>
  </si>
  <si>
    <t>Finishing work work is in progress.</t>
  </si>
  <si>
    <t>redesign work is in process</t>
  </si>
  <si>
    <t>Construction of  Para Medical Institute at Madhepura</t>
  </si>
  <si>
    <t>Construction of  Para Medical Institute at Sarangpur</t>
  </si>
  <si>
    <t>Ajay Kumar Singh</t>
  </si>
  <si>
    <t>60% work completed</t>
  </si>
  <si>
    <t>Old buiding to be demolished</t>
  </si>
  <si>
    <t xml:space="preserve"> Transformer and Electrical Pole Reloction work in progresss</t>
  </si>
  <si>
    <t>2 Plots given by D.M Sitamarhi have seen, Land demarkation work is in progress</t>
  </si>
  <si>
    <t>Roof casted (G.F)</t>
  </si>
  <si>
    <t xml:space="preserve">LOA issued </t>
  </si>
  <si>
    <t>Letter sent to D.M for alternative land</t>
  </si>
  <si>
    <t>Land available in Feb'2018</t>
  </si>
  <si>
    <t xml:space="preserve">Construction of Combined Building of GNM &amp; Para medical Institute  at Pavapuri Medical College Campus, Nalanda </t>
  </si>
  <si>
    <t xml:space="preserve"> </t>
  </si>
  <si>
    <t>T.S in Process</t>
  </si>
  <si>
    <t xml:space="preserve">Land provided is in too deep </t>
  </si>
  <si>
    <t>3000 m work completed</t>
  </si>
  <si>
    <t>Site not  clear</t>
  </si>
  <si>
    <t>RENOVATION OF KIDNEY TRANSPLANT UNIT WITH MODULAR UNIT AND FURNITURE AT PMCH, PATNA</t>
  </si>
  <si>
    <t>Pan Solution Pvt Ltd, Patna</t>
  </si>
  <si>
    <t>M/s Pankaj Construction, Rohtas</t>
  </si>
  <si>
    <t>CONSTRUCTION OF 100 BEDDED HOSTEL (G+2) AT GOVT. MEDICAL COLLEGE &amp; HOSPITAL, BETTIAH (Prefab)</t>
  </si>
  <si>
    <t>Md. Nasim Akhtar Ansari</t>
  </si>
  <si>
    <t>EYE BANK</t>
  </si>
  <si>
    <t>RENOVATION OF EYE BANK AT PMCH, PATNA</t>
  </si>
  <si>
    <t>Krishnakant Thakur, Darbhanga</t>
  </si>
  <si>
    <t>LOA issued on-30/05/2018</t>
  </si>
  <si>
    <t>Shashikant Singh, Sheohar</t>
  </si>
  <si>
    <t>LOA issued on 10/05/2018</t>
  </si>
  <si>
    <t>CONSTRUCTION OF 250 BEDDED NURSES QUARTER AT SRI KRISHNA MEDICAL COLLEGE &amp; HOSPITAL MUZAFFARPUR (1400')</t>
  </si>
  <si>
    <t>LOA ISSUED ON-14/06/2018</t>
  </si>
  <si>
    <t>SKS-KKT, Sitamarhi</t>
  </si>
  <si>
    <t>RENOVATION OF EYE BANK AT JLMNCH,  BHAGALPUR</t>
  </si>
  <si>
    <t xml:space="preserve">CONSTRUCTION OF  EYE BANK AT SKMCH, MUZAFFARPUR
</t>
  </si>
  <si>
    <t xml:space="preserve">CONSTRUCTION OF EYE BANK AT DMCH, DARBHANGA </t>
  </si>
  <si>
    <t>CONSTRUCTION OF EYE BANK AT GOVT. MEDICAL COLLEGE &amp; HOSPITAL, BETTIAH</t>
  </si>
  <si>
    <t>RENOVATION OF EYE BANK AT NMCH, PATNA</t>
  </si>
  <si>
    <t>M/s Gauri Homes Pvt. Ltd.</t>
  </si>
  <si>
    <t>Shabnam Sharma</t>
  </si>
  <si>
    <t>M/s Harendra Construction</t>
  </si>
  <si>
    <t>Asha Homes Infra Pvt Ltd</t>
  </si>
  <si>
    <t>Kept on hold</t>
  </si>
  <si>
    <t>Construction of ANM Training Institute &amp; Hostel at Sub-Divisional Barsoi, Katihar</t>
  </si>
  <si>
    <r>
      <rPr>
        <b/>
        <sz val="11"/>
        <color theme="1"/>
        <rFont val="Calibri"/>
        <family val="2"/>
        <scheme val="minor"/>
      </rPr>
      <t>Acadmic Block</t>
    </r>
    <r>
      <rPr>
        <sz val="11"/>
        <color theme="1"/>
        <rFont val="Calibri"/>
        <family val="2"/>
        <scheme val="minor"/>
      </rPr>
      <t xml:space="preserve">- Column casted (G.F) 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 xml:space="preserve"> -Plinth work is in progress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</si>
  <si>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 Column work (2nd.F),  </t>
    </r>
    <r>
      <rPr>
        <b/>
        <sz val="11"/>
        <color theme="1"/>
        <rFont val="Calibri"/>
        <family val="2"/>
        <scheme val="minor"/>
      </rPr>
      <t>Girls Hostel</t>
    </r>
    <r>
      <rPr>
        <sz val="11"/>
        <color theme="1"/>
        <rFont val="Calibri"/>
        <family val="2"/>
        <scheme val="minor"/>
      </rPr>
      <t>- Column work (2nd.F),</t>
    </r>
    <r>
      <rPr>
        <b/>
        <sz val="11"/>
        <color theme="1"/>
        <rFont val="Calibri"/>
        <family val="2"/>
        <scheme val="minor"/>
      </rPr>
      <t xml:space="preserve"> Boys Hostel-</t>
    </r>
    <r>
      <rPr>
        <sz val="11"/>
        <color theme="1"/>
        <rFont val="Calibri"/>
        <family val="2"/>
        <scheme val="minor"/>
      </rPr>
      <t>Column work (2nd.F)</t>
    </r>
  </si>
  <si>
    <t>Column work  (2nd.F)</t>
  </si>
  <si>
    <t>Construction of ANM Training Institute &amp; Hostel at Sub-Divisional Belsand, Sitamarhi</t>
  </si>
  <si>
    <t>Roof shuttering (F.F)</t>
  </si>
  <si>
    <t>LOA issued on-09/05/2018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</si>
  <si>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-Foundation work completed </t>
    </r>
    <r>
      <rPr>
        <b/>
        <sz val="11"/>
        <color theme="1"/>
        <rFont val="Calibri"/>
        <family val="2"/>
        <scheme val="minor"/>
      </rPr>
      <t>Hostel</t>
    </r>
    <r>
      <rPr>
        <sz val="11"/>
        <color theme="1"/>
        <rFont val="Calibri"/>
        <family val="2"/>
        <scheme val="minor"/>
      </rPr>
      <t>- Foundation work started</t>
    </r>
  </si>
  <si>
    <r>
      <rPr>
        <b/>
        <sz val="11"/>
        <color theme="1"/>
        <rFont val="Calibri"/>
        <family val="2"/>
        <scheme val="minor"/>
      </rPr>
      <t>Girl's Hostel</t>
    </r>
    <r>
      <rPr>
        <sz val="11"/>
        <color theme="1"/>
        <rFont val="Calibri"/>
        <family val="2"/>
        <scheme val="minor"/>
      </rPr>
      <t xml:space="preserve">-Finishing work,  </t>
    </r>
    <r>
      <rPr>
        <b/>
        <sz val="11"/>
        <color theme="1"/>
        <rFont val="Calibri"/>
        <family val="2"/>
        <scheme val="minor"/>
      </rPr>
      <t>Boys Hostel</t>
    </r>
    <r>
      <rPr>
        <sz val="11"/>
        <color theme="1"/>
        <rFont val="Calibri"/>
        <family val="2"/>
        <scheme val="minor"/>
      </rPr>
      <t xml:space="preserve">- Finishing work  </t>
    </r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 Structure completed</t>
    </r>
  </si>
  <si>
    <t>Pile cap work is going on</t>
  </si>
  <si>
    <t>Column work (3rd.F)</t>
  </si>
  <si>
    <t>Land recently available</t>
  </si>
  <si>
    <t>Almost Completed</t>
  </si>
  <si>
    <t>Construction of  Para Medical Institute at  Mauja Supaul, ward no-12, Supaul</t>
  </si>
  <si>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 xml:space="preserve">-Finishing work  </t>
    </r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 Finishing work</t>
    </r>
  </si>
  <si>
    <t>Tie Beam</t>
  </si>
  <si>
    <t xml:space="preserve">APHC  AT GHATWARI, DIST-MUNGER  </t>
  </si>
  <si>
    <t>Foundaion work</t>
  </si>
  <si>
    <r>
      <rPr>
        <b/>
        <sz val="11"/>
        <rFont val="Calibri"/>
        <family val="2"/>
        <scheme val="minor"/>
      </rPr>
      <t>KAMRU, &amp; ROSHANGAN</t>
    </r>
    <r>
      <rPr>
        <sz val="11"/>
        <rFont val="Calibri"/>
        <family val="2"/>
        <scheme val="minor"/>
      </rPr>
      <t xml:space="preserve"> -Land not available</t>
    </r>
  </si>
  <si>
    <t>SRAJDHANI-  Finishing work,RANI SIMARIA-Plinth beam</t>
  </si>
  <si>
    <t>Plinth Beam</t>
  </si>
  <si>
    <t>Kursel- Roof casted               Bhrri- Roof casted, Kurum- Plinth Beam completed</t>
  </si>
  <si>
    <t>BAIDA- Tie beam completed</t>
  </si>
  <si>
    <t>Land available on=06/06/2018</t>
  </si>
  <si>
    <t>LOA issued on 05/08/2017 (Land recently available)</t>
  </si>
  <si>
    <t>T.s in process</t>
  </si>
  <si>
    <t>Land is disputed</t>
  </si>
  <si>
    <t xml:space="preserve">Amount                   (in rs lakh) </t>
  </si>
  <si>
    <t>Plaster work</t>
  </si>
  <si>
    <t>APHC  AT  PATILAR, DIST-WEST CHAMPARAN</t>
  </si>
  <si>
    <r>
      <rPr>
        <b/>
        <sz val="11"/>
        <rFont val="Calibri"/>
        <family val="2"/>
        <scheme val="minor"/>
      </rPr>
      <t>Karsahiya</t>
    </r>
    <r>
      <rPr>
        <sz val="11"/>
        <rFont val="Calibri"/>
        <family val="2"/>
        <scheme val="minor"/>
      </rPr>
      <t xml:space="preserve">-Foundation work .  </t>
    </r>
    <r>
      <rPr>
        <b/>
        <sz val="11"/>
        <rFont val="Calibri"/>
        <family val="2"/>
        <scheme val="minor"/>
      </rPr>
      <t>Barharwa Lakhansen</t>
    </r>
    <r>
      <rPr>
        <sz val="11"/>
        <rFont val="Calibri"/>
        <family val="2"/>
        <scheme val="minor"/>
      </rPr>
      <t>- roof level</t>
    </r>
  </si>
  <si>
    <t>ROARI- lintel level, Pipra &amp; Dhaminha- Plinth Level, DHUMNAGAR Sunasatti- Roof Level</t>
  </si>
  <si>
    <t>Parsi- Local Hindrance</t>
  </si>
  <si>
    <t>LOA issued on 16/01/2018, Land not available</t>
  </si>
  <si>
    <t>LOA issued on 30/05/2018</t>
  </si>
  <si>
    <t>LOA ISSUED on 17/07/2018</t>
  </si>
  <si>
    <t>Rohit Raj Construction Pvt Ltd, Vaishali</t>
  </si>
  <si>
    <t>APHC AT ANANTPUR, BLOCK-MODANGANJ, DIST-JEHANABAD</t>
  </si>
  <si>
    <t>LOA issued on    30/05/2018</t>
  </si>
  <si>
    <t>Construction of  Para Medical Institute at   Sadar Hospital, Sheikhpura</t>
  </si>
  <si>
    <t>Sanjay Kumar Technocrate Pvt. Ltd, Patna</t>
  </si>
  <si>
    <t xml:space="preserve">Sri Anil  Kumar </t>
  </si>
  <si>
    <t>APHC AT SUGAON, BLOCK-MAKHDUMPUR, DIST-JEHANABAD</t>
  </si>
  <si>
    <t>LOA issued on    09/05/2018</t>
  </si>
  <si>
    <t>APHC AT SIGORI, BLOCK- PALIGANJ, DIST-PATNA</t>
  </si>
  <si>
    <t>APHC AT BAJITPUR, BLOCK-GHOSHI, DIST-JEHANABAD</t>
  </si>
  <si>
    <t>LOA issued on-30/05/2018   (T.S in process)</t>
  </si>
  <si>
    <r>
      <rPr>
        <b/>
        <sz val="11"/>
        <rFont val="Calibri"/>
        <family val="2"/>
        <scheme val="minor"/>
      </rPr>
      <t>MUKURIA</t>
    </r>
    <r>
      <rPr>
        <sz val="11"/>
        <rFont val="Calibri"/>
        <family val="2"/>
        <scheme val="minor"/>
      </rPr>
      <t xml:space="preserve">-Brick work is in progress, </t>
    </r>
    <r>
      <rPr>
        <b/>
        <sz val="11"/>
        <rFont val="Calibri"/>
        <family val="2"/>
        <scheme val="minor"/>
      </rPr>
      <t>KHARSOTA</t>
    </r>
    <r>
      <rPr>
        <sz val="11"/>
        <rFont val="Calibri"/>
        <family val="2"/>
        <scheme val="minor"/>
      </rPr>
      <t>- Lintel Level</t>
    </r>
  </si>
  <si>
    <t>Roof Shuttering (3rd.F)</t>
  </si>
  <si>
    <t>Land available on Nov-16</t>
  </si>
  <si>
    <t>Layout</t>
  </si>
  <si>
    <t>CONSTRUCTION OF DEIC  AT JLNMCH,BHAGALPUR</t>
  </si>
  <si>
    <t>CONSTRUCTION OF DEIC  AT SADAR HOSPITAL, SAHARSA</t>
  </si>
  <si>
    <t xml:space="preserve">CONSTRUCTION OF DEIC  AT SADAR HOSPITAL, MUZAFFARPUR </t>
  </si>
  <si>
    <t>CONSTRUCTION OF DEIC  AT PRABHAWATI HOSPITAL, GAYA</t>
  </si>
  <si>
    <t>CONSTRUCTION OF 100 BEDDED MCH WING  AT JLNMCH,BHAGALPUR</t>
  </si>
  <si>
    <t>CONSTRUCTION OF 100 BEDDED MCH WING  AT SKMCH, MUZAFFARPUR</t>
  </si>
  <si>
    <t>CONSTRUCTION OF 100 BEDDED MCH WING  AT SADAR HOSPITAL MUZAFFARPUR</t>
  </si>
  <si>
    <t>CONSTRUCTION OF 100 BEDDED MCH WING  AT ANMMCH, GAYA</t>
  </si>
  <si>
    <t>CONSTRUCTION OF 100 BEDDED MCH WING  AT DMCH, DARBHANGA</t>
  </si>
  <si>
    <t>CONSTRUCTION OF 100 BEDDED MCH WING  AT SADAR HOSPITAL SITAMARHI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</si>
  <si>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-Roof Shuttering work (G.F) is going on 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 Roof Shuttering work (G.F) is going on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</si>
  <si>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 Column work (Mumty)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  Roof Shuttering (3rd  Floor)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</si>
  <si>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 Fininshing work </t>
    </r>
    <r>
      <rPr>
        <b/>
        <sz val="11"/>
        <color theme="1"/>
        <rFont val="Calibri"/>
        <family val="2"/>
        <scheme val="minor"/>
      </rPr>
      <t xml:space="preserve"> Hostel Block</t>
    </r>
    <r>
      <rPr>
        <sz val="11"/>
        <color theme="1"/>
        <rFont val="Calibri"/>
        <family val="2"/>
        <scheme val="minor"/>
      </rPr>
      <t>-Roof reinforcement binding (G.F)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</si>
  <si>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-Finishing work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-Finishing work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</si>
  <si>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 Roof Shuttering (2nd.F)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 Brick work (Terrace Floor)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</si>
  <si>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-Brick work (2nd Floor) 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 Brick work is going on (F.F)</t>
    </r>
  </si>
  <si>
    <t>Column work  (G.F)</t>
  </si>
  <si>
    <r>
      <rPr>
        <b/>
        <sz val="11"/>
        <color theme="1"/>
        <rFont val="Calibri"/>
        <family val="2"/>
        <scheme val="minor"/>
      </rPr>
      <t>College Block</t>
    </r>
    <r>
      <rPr>
        <sz val="11"/>
        <color theme="1"/>
        <rFont val="Calibri"/>
        <family val="2"/>
        <scheme val="minor"/>
      </rPr>
      <t xml:space="preserve">- Internal Plaster is in progress (G.F).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 Brick work (5th .F)</t>
    </r>
  </si>
  <si>
    <t>CONSTRUCTION OF EYE BANK AT ANMMCH, GAYA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</si>
  <si>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 Roof shuttering (2nd.F)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  Column casted (2nd .F)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</si>
  <si>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-Column work (G.F)  </t>
    </r>
    <r>
      <rPr>
        <b/>
        <sz val="11"/>
        <color theme="1"/>
        <rFont val="Calibri"/>
        <family val="2"/>
        <scheme val="minor"/>
      </rPr>
      <t>Hostel</t>
    </r>
    <r>
      <rPr>
        <sz val="11"/>
        <color theme="1"/>
        <rFont val="Calibri"/>
        <family val="2"/>
        <scheme val="minor"/>
      </rPr>
      <t xml:space="preserve">-Plinth work </t>
    </r>
  </si>
  <si>
    <t>Brick work is in going on</t>
  </si>
  <si>
    <t>Roof Shuttering is in progress (F.F)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</si>
  <si>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-Column work below Plinth Level </t>
    </r>
    <r>
      <rPr>
        <b/>
        <sz val="11"/>
        <color theme="1"/>
        <rFont val="Calibri"/>
        <family val="2"/>
        <scheme val="minor"/>
      </rPr>
      <t>Hostel</t>
    </r>
    <r>
      <rPr>
        <sz val="11"/>
        <color theme="1"/>
        <rFont val="Calibri"/>
        <family val="2"/>
        <scheme val="minor"/>
      </rPr>
      <t>- Tie Beam is in progress</t>
    </r>
  </si>
  <si>
    <r>
      <t xml:space="preserve">Acadmic block - </t>
    </r>
    <r>
      <rPr>
        <sz val="12"/>
        <color theme="1"/>
        <rFont val="Calibri"/>
        <family val="2"/>
        <scheme val="minor"/>
      </rPr>
      <t>Column work (G.F)</t>
    </r>
    <r>
      <rPr>
        <b/>
        <sz val="12"/>
        <color theme="1"/>
        <rFont val="Calibri"/>
        <family val="2"/>
        <scheme val="minor"/>
      </rPr>
      <t xml:space="preserve">, Hostel Block- </t>
    </r>
    <r>
      <rPr>
        <sz val="12"/>
        <color theme="1"/>
        <rFont val="Calibri"/>
        <family val="2"/>
        <scheme val="minor"/>
      </rPr>
      <t>Foundation work is going on</t>
    </r>
  </si>
  <si>
    <t>CONSTRUCTION OF JAN NAYAK KARPURI THAKUR REFFERAL HOSPITAL TAJPUR, SAMASTIPUR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</si>
  <si>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-Plinth Level  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 xml:space="preserve">- Plinth Level </t>
    </r>
  </si>
  <si>
    <t>Roof Shuttering (G.F)</t>
  </si>
  <si>
    <t>CONSTRUCTION OF REFFERAL HOSPITAL AT BARBIGHA, SHEIKHPURA</t>
  </si>
  <si>
    <t>Sri Anil kumar</t>
  </si>
  <si>
    <t>Sri Sunil kumar</t>
  </si>
  <si>
    <t>Work is going on</t>
  </si>
  <si>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 xml:space="preserve">-Roof casted (5th Floor) </t>
    </r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-Roof shuttering (Terrace floor)</t>
    </r>
  </si>
  <si>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 xml:space="preserve">-Roof reinforcement binding (G.F) </t>
    </r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-Roof shuttering  (F.F)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</si>
  <si>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 Plaster work,</t>
    </r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 xml:space="preserve"> -Roof shuttering (2nd.F)</t>
    </r>
  </si>
  <si>
    <r>
      <t xml:space="preserve">Acadmic block - </t>
    </r>
    <r>
      <rPr>
        <sz val="12"/>
        <color theme="1"/>
        <rFont val="Calibri"/>
        <family val="2"/>
        <scheme val="minor"/>
      </rPr>
      <t>Finishing work</t>
    </r>
    <r>
      <rPr>
        <b/>
        <sz val="12"/>
        <color theme="1"/>
        <rFont val="Calibri"/>
        <family val="2"/>
        <scheme val="minor"/>
      </rPr>
      <t xml:space="preserve">, Hostel Block- </t>
    </r>
    <r>
      <rPr>
        <sz val="12"/>
        <color theme="1"/>
        <rFont val="Calibri"/>
        <family val="2"/>
        <scheme val="minor"/>
      </rPr>
      <t>Finishing work</t>
    </r>
  </si>
  <si>
    <r>
      <t xml:space="preserve">Acadmic block - </t>
    </r>
    <r>
      <rPr>
        <sz val="12"/>
        <color theme="1"/>
        <rFont val="Calibri"/>
        <family val="2"/>
        <scheme val="minor"/>
      </rPr>
      <t>Roof casted (G.F)</t>
    </r>
    <r>
      <rPr>
        <b/>
        <sz val="12"/>
        <color theme="1"/>
        <rFont val="Calibri"/>
        <family val="2"/>
        <scheme val="minor"/>
      </rPr>
      <t xml:space="preserve">, Hostel Block- </t>
    </r>
    <r>
      <rPr>
        <sz val="12"/>
        <color theme="1"/>
        <rFont val="Calibri"/>
        <family val="2"/>
        <scheme val="minor"/>
      </rPr>
      <t>Roof Shuttering (G.F)</t>
    </r>
  </si>
  <si>
    <t>College -Plaster work is going on  Hostel - Plaster work is going on</t>
  </si>
  <si>
    <t>Roof casted  (Terrace Floor)</t>
  </si>
  <si>
    <t>Column casting (3rd.F)</t>
  </si>
  <si>
    <t>Roof casted (F.F)</t>
  </si>
  <si>
    <t>Roof casted(G.F)</t>
  </si>
  <si>
    <t>Brick work (F.F)</t>
  </si>
  <si>
    <r>
      <t xml:space="preserve">Acadmic block - </t>
    </r>
    <r>
      <rPr>
        <sz val="12"/>
        <color theme="1"/>
        <rFont val="Calibri"/>
        <family val="2"/>
        <scheme val="minor"/>
      </rPr>
      <t>Brick work completed</t>
    </r>
    <r>
      <rPr>
        <b/>
        <sz val="12"/>
        <color theme="1"/>
        <rFont val="Calibri"/>
        <family val="2"/>
        <scheme val="minor"/>
      </rPr>
      <t xml:space="preserve">, Hostel.Block- </t>
    </r>
    <r>
      <rPr>
        <sz val="12"/>
        <color theme="1"/>
        <rFont val="Calibri"/>
        <family val="2"/>
        <scheme val="minor"/>
      </rPr>
      <t>Brick work (F.F)</t>
    </r>
  </si>
  <si>
    <r>
      <t xml:space="preserve">Acadmic block - </t>
    </r>
    <r>
      <rPr>
        <sz val="12"/>
        <color theme="1"/>
        <rFont val="Calibri"/>
        <family val="2"/>
        <scheme val="minor"/>
      </rPr>
      <t xml:space="preserve">Finishing work, </t>
    </r>
    <r>
      <rPr>
        <b/>
        <sz val="12"/>
        <color theme="1"/>
        <rFont val="Calibri"/>
        <family val="2"/>
        <scheme val="minor"/>
      </rPr>
      <t xml:space="preserve">Hostel Block- </t>
    </r>
    <r>
      <rPr>
        <sz val="12"/>
        <color theme="1"/>
        <rFont val="Calibri"/>
        <family val="2"/>
        <scheme val="minor"/>
      </rPr>
      <t>Finishing work</t>
    </r>
  </si>
  <si>
    <t>Roof shuttering  (G.F)</t>
  </si>
  <si>
    <t>Column work (2nd.F)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</si>
  <si>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-Finishing work. </t>
    </r>
    <r>
      <rPr>
        <b/>
        <sz val="11"/>
        <color theme="1"/>
        <rFont val="Calibri"/>
        <family val="2"/>
        <scheme val="minor"/>
      </rPr>
      <t>Girls Hostel</t>
    </r>
    <r>
      <rPr>
        <sz val="11"/>
        <color theme="1"/>
        <rFont val="Calibri"/>
        <family val="2"/>
        <scheme val="minor"/>
      </rPr>
      <t xml:space="preserve">- Finishing work, </t>
    </r>
    <r>
      <rPr>
        <b/>
        <sz val="11"/>
        <color theme="1"/>
        <rFont val="Calibri"/>
        <family val="2"/>
        <scheme val="minor"/>
      </rPr>
      <t>Boys Hostel</t>
    </r>
    <r>
      <rPr>
        <sz val="11"/>
        <color theme="1"/>
        <rFont val="Calibri"/>
        <family val="2"/>
        <scheme val="minor"/>
      </rPr>
      <t>- Brick work (2nd F)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</si>
  <si>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-Tie Beam completed </t>
    </r>
    <r>
      <rPr>
        <b/>
        <sz val="11"/>
        <color theme="1"/>
        <rFont val="Calibri"/>
        <family val="2"/>
        <scheme val="minor"/>
      </rPr>
      <t>Girls Hostel</t>
    </r>
    <r>
      <rPr>
        <sz val="11"/>
        <color theme="1"/>
        <rFont val="Calibri"/>
        <family val="2"/>
        <scheme val="minor"/>
      </rPr>
      <t xml:space="preserve">-  Tie Beam   </t>
    </r>
    <r>
      <rPr>
        <b/>
        <sz val="11"/>
        <color theme="1"/>
        <rFont val="Calibri"/>
        <family val="2"/>
        <scheme val="minor"/>
      </rPr>
      <t>Boys Hostel</t>
    </r>
    <r>
      <rPr>
        <sz val="11"/>
        <color theme="1"/>
        <rFont val="Calibri"/>
        <family val="2"/>
        <scheme val="minor"/>
      </rPr>
      <t xml:space="preserve">-  Tie Beam </t>
    </r>
  </si>
  <si>
    <r>
      <rPr>
        <b/>
        <sz val="11"/>
        <color theme="1"/>
        <rFont val="Calibri"/>
        <family val="2"/>
        <scheme val="minor"/>
      </rPr>
      <t>Hostel Block</t>
    </r>
    <r>
      <rPr>
        <sz val="11"/>
        <color theme="1"/>
        <rFont val="Calibri"/>
        <family val="2"/>
        <scheme val="minor"/>
      </rPr>
      <t>-Column work (4th Floor)</t>
    </r>
  </si>
  <si>
    <r>
      <rPr>
        <b/>
        <sz val="11"/>
        <color theme="1"/>
        <rFont val="Times New Roman"/>
        <family val="1"/>
      </rPr>
      <t>Academic Block:</t>
    </r>
    <r>
      <rPr>
        <sz val="11"/>
        <color theme="1"/>
        <rFont val="Times New Roman"/>
        <family val="1"/>
      </rPr>
      <t xml:space="preserve"> Plinth Level</t>
    </r>
  </si>
  <si>
    <r>
      <rPr>
        <b/>
        <sz val="12"/>
        <color theme="1"/>
        <rFont val="Calibri"/>
        <family val="2"/>
        <scheme val="minor"/>
      </rPr>
      <t>Girls Hostel</t>
    </r>
    <r>
      <rPr>
        <sz val="11"/>
        <color theme="1"/>
        <rFont val="Calibri"/>
        <family val="2"/>
        <scheme val="minor"/>
      </rPr>
      <t xml:space="preserve"> : Column casted upto plinth &amp; filling work in progress. </t>
    </r>
    <r>
      <rPr>
        <b/>
        <sz val="12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: Tie-beam casting Completed. </t>
    </r>
  </si>
  <si>
    <t>Steel Binding (Terrace Floor)</t>
  </si>
  <si>
    <t xml:space="preserve"> Roof shuttering (F.F)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</si>
  <si>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-Roof shuttering (2nd Floor)     </t>
    </r>
    <r>
      <rPr>
        <b/>
        <sz val="11"/>
        <color theme="1"/>
        <rFont val="Calibri"/>
        <family val="2"/>
        <scheme val="minor"/>
      </rPr>
      <t>Hostel</t>
    </r>
    <r>
      <rPr>
        <sz val="11"/>
        <color theme="1"/>
        <rFont val="Calibri"/>
        <family val="2"/>
        <scheme val="minor"/>
      </rPr>
      <t xml:space="preserve">-Roof shuttering (2nd Floor)   </t>
    </r>
  </si>
  <si>
    <r>
      <rPr>
        <b/>
        <sz val="11"/>
        <color theme="1"/>
        <rFont val="Calibri"/>
        <family val="2"/>
        <scheme val="minor"/>
      </rPr>
      <t>Girl's Hostel</t>
    </r>
    <r>
      <rPr>
        <sz val="11"/>
        <color theme="1"/>
        <rFont val="Calibri"/>
        <family val="2"/>
        <scheme val="minor"/>
      </rPr>
      <t xml:space="preserve">- Plinth Beam Completed. </t>
    </r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>-Brick work is in progress</t>
    </r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</si>
  <si>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-Plinth Level </t>
    </r>
    <r>
      <rPr>
        <b/>
        <sz val="11"/>
        <color theme="1"/>
        <rFont val="Calibri"/>
        <family val="2"/>
        <scheme val="minor"/>
      </rPr>
      <t>Girls Hostel</t>
    </r>
    <r>
      <rPr>
        <sz val="11"/>
        <color theme="1"/>
        <rFont val="Calibri"/>
        <family val="2"/>
        <scheme val="minor"/>
      </rPr>
      <t xml:space="preserve">- Work start </t>
    </r>
    <r>
      <rPr>
        <b/>
        <sz val="11"/>
        <color theme="1"/>
        <rFont val="Calibri"/>
        <family val="2"/>
        <scheme val="minor"/>
      </rPr>
      <t>Boys Hostel</t>
    </r>
    <r>
      <rPr>
        <sz val="11"/>
        <color theme="1"/>
        <rFont val="Calibri"/>
        <family val="2"/>
        <scheme val="minor"/>
      </rPr>
      <t xml:space="preserve">-  Tie Beam </t>
    </r>
  </si>
  <si>
    <t>Roof shuttering  (Terrace Floor)</t>
  </si>
  <si>
    <t>Roof Shuttering (F.F)</t>
  </si>
  <si>
    <r>
      <rPr>
        <b/>
        <sz val="11"/>
        <color theme="1"/>
        <rFont val="Calibri"/>
        <family val="2"/>
        <scheme val="minor"/>
      </rPr>
      <t>Academic Block</t>
    </r>
    <r>
      <rPr>
        <sz val="11"/>
        <color theme="1"/>
        <rFont val="Calibri"/>
        <family val="2"/>
        <scheme val="minor"/>
      </rPr>
      <t xml:space="preserve">-Plinth Level </t>
    </r>
    <r>
      <rPr>
        <b/>
        <sz val="11"/>
        <color theme="1"/>
        <rFont val="Calibri"/>
        <family val="2"/>
        <scheme val="minor"/>
      </rPr>
      <t>Hostel</t>
    </r>
    <r>
      <rPr>
        <sz val="11"/>
        <color theme="1"/>
        <rFont val="Calibri"/>
        <family val="2"/>
        <scheme val="minor"/>
      </rPr>
      <t>- Plinth Level</t>
    </r>
  </si>
  <si>
    <t>Roof Shuttering (1st.F)</t>
  </si>
  <si>
    <t>Land not decided</t>
  </si>
  <si>
    <t>CONSTRUCTION OF APHC AT DARWA, BLOCK-MORWA,SAMASTIPUR</t>
  </si>
  <si>
    <t xml:space="preserve">M/S Gautam Construction </t>
  </si>
  <si>
    <t>LOA iisued on-06/09/2018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</si>
</sst>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.000"/>
    <numFmt numFmtId="166" formatCode="0.0000"/>
    <numFmt numFmtId="167" formatCode="0.00000"/>
    <numFmt numFmtId="168" formatCode="_ [$₹-439]\ * #,##0.00_ ;_ [$₹-439]\ * \-#,##0.00_ ;_ [$₹-439]\ * &quot;-&quot;??_ ;_ @_ "/>
    <numFmt numFmtId="169" formatCode="[$-409]dd\-mmm\-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51">
    <xf numFmtId="0" fontId="0" fillId="0" borderId="0" xfId="0"/>
    <xf numFmtId="0" fontId="0" fillId="2" borderId="1" xfId="0" applyFont="1" applyFill="1" applyBorder="1"/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14" fontId="0" fillId="2" borderId="1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0" xfId="0" applyFill="1"/>
    <xf numFmtId="164" fontId="9" fillId="2" borderId="1" xfId="0" applyNumberFormat="1" applyFont="1" applyFill="1" applyBorder="1"/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 applyAlignment="1"/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9" fillId="2" borderId="1" xfId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/>
    <xf numFmtId="164" fontId="9" fillId="2" borderId="1" xfId="1" applyFont="1" applyFill="1" applyBorder="1" applyAlignment="1">
      <alignment horizontal="center" vertical="center"/>
    </xf>
    <xf numFmtId="14" fontId="9" fillId="2" borderId="6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/>
    <xf numFmtId="0" fontId="25" fillId="2" borderId="1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164" fontId="0" fillId="2" borderId="1" xfId="1" applyFont="1" applyFill="1" applyBorder="1" applyAlignment="1">
      <alignment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0" fillId="2" borderId="0" xfId="1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9" fontId="6" fillId="2" borderId="1" xfId="2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168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wrapText="1"/>
    </xf>
    <xf numFmtId="0" fontId="17" fillId="2" borderId="0" xfId="0" applyFont="1" applyFill="1" applyAlignment="1">
      <alignment horizontal="center"/>
    </xf>
    <xf numFmtId="2" fontId="14" fillId="2" borderId="1" xfId="0" applyNumberFormat="1" applyFont="1" applyFill="1" applyBorder="1"/>
    <xf numFmtId="9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4" fontId="0" fillId="2" borderId="2" xfId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14" fontId="14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/>
    <xf numFmtId="0" fontId="14" fillId="2" borderId="5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8" fillId="2" borderId="21" xfId="0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3" xfId="1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9" fontId="9" fillId="2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2" fontId="32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9" fontId="0" fillId="3" borderId="3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9" fontId="0" fillId="2" borderId="1" xfId="0" applyNumberFormat="1" applyFill="1" applyBorder="1" applyAlignment="1">
      <alignment horizontal="center" vertical="center" wrapText="1"/>
    </xf>
    <xf numFmtId="9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vertical="center"/>
    </xf>
    <xf numFmtId="9" fontId="5" fillId="2" borderId="1" xfId="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" xfId="0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2" fontId="18" fillId="2" borderId="2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vertical="center"/>
    </xf>
    <xf numFmtId="164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64" fontId="0" fillId="2" borderId="3" xfId="1" applyFont="1" applyFill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/>
    </xf>
    <xf numFmtId="14" fontId="14" fillId="2" borderId="5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right" vertical="center"/>
    </xf>
    <xf numFmtId="164" fontId="0" fillId="2" borderId="2" xfId="1" applyFont="1" applyFill="1" applyBorder="1" applyAlignment="1">
      <alignment horizontal="right" vertical="center"/>
    </xf>
    <xf numFmtId="164" fontId="0" fillId="2" borderId="3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 wrapText="1"/>
    </xf>
    <xf numFmtId="9" fontId="0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9" xfId="0" applyFont="1" applyFill="1" applyBorder="1" applyAlignment="1">
      <alignment horizontal="center" vertical="center" textRotation="90" wrapText="1"/>
    </xf>
    <xf numFmtId="0" fontId="19" fillId="2" borderId="3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9" fontId="0" fillId="2" borderId="2" xfId="0" applyNumberFormat="1" applyFill="1" applyBorder="1" applyAlignment="1">
      <alignment horizontal="center" vertical="center" wrapText="1"/>
    </xf>
    <xf numFmtId="169" fontId="0" fillId="2" borderId="9" xfId="0" applyNumberForma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9" fontId="9" fillId="2" borderId="14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164" fontId="0" fillId="2" borderId="9" xfId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right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rgb="FFFFFF00"/>
  </sheetPr>
  <dimension ref="A1:O15"/>
  <sheetViews>
    <sheetView view="pageBreakPreview" zoomScale="84" zoomScaleSheetLayoutView="84" workbookViewId="0">
      <pane ySplit="6" topLeftCell="A19" activePane="bottomLeft" state="frozen"/>
      <selection pane="bottomLeft" activeCell="D35" sqref="D35"/>
    </sheetView>
  </sheetViews>
  <sheetFormatPr defaultColWidth="9.140625" defaultRowHeight="15"/>
  <cols>
    <col min="1" max="1" width="5.42578125" style="273" customWidth="1"/>
    <col min="2" max="2" width="11.28515625" style="267" customWidth="1"/>
    <col min="3" max="3" width="19.7109375" style="273" customWidth="1"/>
    <col min="4" max="4" width="15.28515625" style="5" bestFit="1" customWidth="1"/>
    <col min="5" max="5" width="10.140625" style="5" customWidth="1"/>
    <col min="6" max="6" width="14.28515625" style="5" customWidth="1"/>
    <col min="7" max="7" width="14.42578125" style="5" customWidth="1"/>
    <col min="8" max="8" width="11.28515625" style="5" customWidth="1"/>
    <col min="9" max="9" width="14" style="5" customWidth="1"/>
    <col min="10" max="10" width="21.85546875" style="5" customWidth="1"/>
    <col min="11" max="11" width="6.85546875" style="5" customWidth="1"/>
    <col min="12" max="12" width="11.85546875" style="5" customWidth="1"/>
    <col min="13" max="13" width="14.28515625" style="5" customWidth="1"/>
    <col min="14" max="14" width="12.7109375" style="5" customWidth="1"/>
    <col min="15" max="15" width="17" style="5" customWidth="1"/>
    <col min="16" max="16384" width="9.140625" style="5"/>
  </cols>
  <sheetData>
    <row r="1" spans="1:15" ht="26.25">
      <c r="A1" s="298" t="s">
        <v>1038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</row>
    <row r="2" spans="1:15" s="17" customFormat="1" ht="65.25" customHeight="1">
      <c r="A2" s="254" t="s">
        <v>2</v>
      </c>
      <c r="B2" s="290" t="s">
        <v>962</v>
      </c>
      <c r="C2" s="290"/>
      <c r="D2" s="254" t="s">
        <v>963</v>
      </c>
      <c r="E2" s="290" t="s">
        <v>973</v>
      </c>
      <c r="F2" s="290"/>
      <c r="G2" s="290" t="s">
        <v>972</v>
      </c>
      <c r="H2" s="290"/>
      <c r="I2" s="254" t="s">
        <v>966</v>
      </c>
      <c r="J2" s="254" t="s">
        <v>967</v>
      </c>
      <c r="K2" s="290" t="s">
        <v>968</v>
      </c>
      <c r="L2" s="290"/>
      <c r="M2" s="290" t="s">
        <v>969</v>
      </c>
      <c r="N2" s="290"/>
      <c r="O2" s="258" t="s">
        <v>64</v>
      </c>
    </row>
    <row r="3" spans="1:15" ht="50.25" customHeight="1" thickBot="1">
      <c r="A3" s="257">
        <v>1</v>
      </c>
      <c r="B3" s="304" t="s">
        <v>970</v>
      </c>
      <c r="C3" s="304"/>
      <c r="D3" s="256" t="s">
        <v>971</v>
      </c>
      <c r="E3" s="291">
        <v>42396</v>
      </c>
      <c r="F3" s="291"/>
      <c r="G3" s="293">
        <f>L15</f>
        <v>4177.26649</v>
      </c>
      <c r="H3" s="293"/>
      <c r="I3" s="257">
        <v>16</v>
      </c>
      <c r="J3" s="257">
        <v>0</v>
      </c>
      <c r="K3" s="292">
        <v>7</v>
      </c>
      <c r="L3" s="292"/>
      <c r="M3" s="292">
        <v>9</v>
      </c>
      <c r="N3" s="292"/>
      <c r="O3" s="186" t="s">
        <v>1</v>
      </c>
    </row>
    <row r="4" spans="1:15" ht="22.5" customHeight="1" thickBot="1">
      <c r="A4" s="305" t="s">
        <v>974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1:15" s="17" customFormat="1" ht="32.25" customHeight="1">
      <c r="A5" s="294" t="s">
        <v>2</v>
      </c>
      <c r="B5" s="294" t="s">
        <v>223</v>
      </c>
      <c r="C5" s="294" t="s">
        <v>3</v>
      </c>
      <c r="D5" s="301" t="s">
        <v>833</v>
      </c>
      <c r="E5" s="302"/>
      <c r="F5" s="294" t="s">
        <v>86</v>
      </c>
      <c r="G5" s="253" t="s">
        <v>326</v>
      </c>
      <c r="H5" s="294" t="s">
        <v>4</v>
      </c>
      <c r="I5" s="294" t="s">
        <v>5</v>
      </c>
      <c r="J5" s="303" t="s">
        <v>305</v>
      </c>
      <c r="K5" s="303"/>
      <c r="L5" s="253" t="s">
        <v>6</v>
      </c>
      <c r="M5" s="294" t="s">
        <v>810</v>
      </c>
      <c r="N5" s="294" t="s">
        <v>811</v>
      </c>
      <c r="O5" s="294" t="s">
        <v>64</v>
      </c>
    </row>
    <row r="6" spans="1:15" ht="30.75" thickBot="1">
      <c r="A6" s="295"/>
      <c r="B6" s="295"/>
      <c r="C6" s="295"/>
      <c r="D6" s="122" t="s">
        <v>834</v>
      </c>
      <c r="E6" s="122" t="s">
        <v>809</v>
      </c>
      <c r="F6" s="295"/>
      <c r="G6" s="122" t="s">
        <v>339</v>
      </c>
      <c r="H6" s="295"/>
      <c r="I6" s="295"/>
      <c r="J6" s="122" t="s">
        <v>7</v>
      </c>
      <c r="K6" s="123" t="s">
        <v>0</v>
      </c>
      <c r="L6" s="122" t="s">
        <v>339</v>
      </c>
      <c r="M6" s="295"/>
      <c r="N6" s="295"/>
      <c r="O6" s="295"/>
    </row>
    <row r="7" spans="1:15" ht="72" customHeight="1" thickTop="1">
      <c r="A7" s="119">
        <v>1</v>
      </c>
      <c r="B7" s="268" t="s">
        <v>708</v>
      </c>
      <c r="C7" s="272" t="s">
        <v>818</v>
      </c>
      <c r="D7" s="272">
        <v>2649.76</v>
      </c>
      <c r="E7" s="202">
        <v>42569</v>
      </c>
      <c r="F7" s="272" t="s">
        <v>590</v>
      </c>
      <c r="G7" s="67">
        <v>2197.1602200000002</v>
      </c>
      <c r="H7" s="202">
        <v>42825</v>
      </c>
      <c r="I7" s="202">
        <v>43554</v>
      </c>
      <c r="J7" s="272" t="s">
        <v>1150</v>
      </c>
      <c r="K7" s="21">
        <v>0.45</v>
      </c>
      <c r="L7" s="67">
        <v>1052.29</v>
      </c>
      <c r="M7" s="272" t="s">
        <v>828</v>
      </c>
      <c r="N7" s="106" t="s">
        <v>829</v>
      </c>
      <c r="O7" s="272"/>
    </row>
    <row r="8" spans="1:15" ht="85.5" customHeight="1">
      <c r="A8" s="119">
        <v>2</v>
      </c>
      <c r="B8" s="268" t="s">
        <v>813</v>
      </c>
      <c r="C8" s="272" t="s">
        <v>819</v>
      </c>
      <c r="D8" s="272">
        <v>2649.76</v>
      </c>
      <c r="E8" s="202">
        <v>42569</v>
      </c>
      <c r="F8" s="272" t="s">
        <v>593</v>
      </c>
      <c r="G8" s="67">
        <v>2043.11401</v>
      </c>
      <c r="H8" s="202">
        <v>42825</v>
      </c>
      <c r="I8" s="202">
        <v>43554</v>
      </c>
      <c r="J8" s="272" t="s">
        <v>1151</v>
      </c>
      <c r="K8" s="21">
        <v>0.25</v>
      </c>
      <c r="L8" s="67">
        <f>221.36+152</f>
        <v>373.36</v>
      </c>
      <c r="M8" s="272" t="s">
        <v>826</v>
      </c>
      <c r="N8" s="106" t="s">
        <v>829</v>
      </c>
      <c r="O8" s="272"/>
    </row>
    <row r="9" spans="1:15" ht="70.5" customHeight="1">
      <c r="A9" s="119">
        <v>3</v>
      </c>
      <c r="B9" s="268" t="s">
        <v>680</v>
      </c>
      <c r="C9" s="272" t="s">
        <v>820</v>
      </c>
      <c r="D9" s="272">
        <v>2649.76</v>
      </c>
      <c r="E9" s="202">
        <v>42569</v>
      </c>
      <c r="F9" s="272" t="s">
        <v>578</v>
      </c>
      <c r="G9" s="67">
        <v>2000.6939</v>
      </c>
      <c r="H9" s="202">
        <v>42860</v>
      </c>
      <c r="I9" s="202">
        <v>43589</v>
      </c>
      <c r="J9" s="272" t="s">
        <v>1135</v>
      </c>
      <c r="K9" s="21">
        <v>0.45</v>
      </c>
      <c r="L9" s="67">
        <v>669.21049000000005</v>
      </c>
      <c r="M9" s="106" t="s">
        <v>830</v>
      </c>
      <c r="N9" s="272" t="s">
        <v>827</v>
      </c>
      <c r="O9" s="272"/>
    </row>
    <row r="10" spans="1:15" ht="80.25" customHeight="1">
      <c r="A10" s="119">
        <v>4</v>
      </c>
      <c r="B10" s="268" t="s">
        <v>814</v>
      </c>
      <c r="C10" s="272" t="s">
        <v>821</v>
      </c>
      <c r="D10" s="272">
        <v>2649.76</v>
      </c>
      <c r="E10" s="202">
        <v>42569</v>
      </c>
      <c r="F10" s="272" t="s">
        <v>540</v>
      </c>
      <c r="G10" s="67">
        <v>2176.9024199999999</v>
      </c>
      <c r="H10" s="202">
        <v>42825</v>
      </c>
      <c r="I10" s="202">
        <v>43554</v>
      </c>
      <c r="J10" s="272" t="s">
        <v>1081</v>
      </c>
      <c r="K10" s="21">
        <v>0.72</v>
      </c>
      <c r="L10" s="67">
        <v>726.25599999999997</v>
      </c>
      <c r="M10" s="272" t="s">
        <v>831</v>
      </c>
      <c r="N10" s="272" t="s">
        <v>827</v>
      </c>
      <c r="O10" s="272"/>
    </row>
    <row r="11" spans="1:15" ht="78.75" customHeight="1">
      <c r="A11" s="119">
        <v>5</v>
      </c>
      <c r="B11" s="268" t="s">
        <v>528</v>
      </c>
      <c r="C11" s="272" t="s">
        <v>822</v>
      </c>
      <c r="D11" s="272">
        <v>2649.76</v>
      </c>
      <c r="E11" s="202">
        <v>42569</v>
      </c>
      <c r="F11" s="272" t="s">
        <v>579</v>
      </c>
      <c r="G11" s="67">
        <v>2126.7701999999999</v>
      </c>
      <c r="H11" s="202">
        <v>42825</v>
      </c>
      <c r="I11" s="202">
        <v>43554</v>
      </c>
      <c r="J11" s="272" t="s">
        <v>957</v>
      </c>
      <c r="K11" s="21">
        <v>0.85</v>
      </c>
      <c r="L11" s="119">
        <v>1081.92</v>
      </c>
      <c r="M11" s="106" t="s">
        <v>830</v>
      </c>
      <c r="N11" s="272" t="s">
        <v>827</v>
      </c>
      <c r="O11" s="272"/>
    </row>
    <row r="12" spans="1:15" ht="45.75" customHeight="1">
      <c r="A12" s="119">
        <v>6</v>
      </c>
      <c r="B12" s="268" t="s">
        <v>815</v>
      </c>
      <c r="C12" s="272" t="s">
        <v>823</v>
      </c>
      <c r="D12" s="272">
        <v>2649.76</v>
      </c>
      <c r="E12" s="202">
        <v>42569</v>
      </c>
      <c r="F12" s="272" t="s">
        <v>634</v>
      </c>
      <c r="G12" s="67">
        <v>51355</v>
      </c>
      <c r="H12" s="202">
        <v>42926</v>
      </c>
      <c r="I12" s="202">
        <v>44021</v>
      </c>
      <c r="J12" s="58" t="s">
        <v>771</v>
      </c>
      <c r="K12" s="21">
        <v>0.1</v>
      </c>
      <c r="L12" s="119">
        <v>0</v>
      </c>
      <c r="M12" s="106" t="s">
        <v>832</v>
      </c>
      <c r="N12" s="106" t="s">
        <v>829</v>
      </c>
      <c r="O12" s="228" t="s">
        <v>825</v>
      </c>
    </row>
    <row r="13" spans="1:15" ht="90" customHeight="1">
      <c r="A13" s="119">
        <v>7</v>
      </c>
      <c r="B13" s="227" t="s">
        <v>816</v>
      </c>
      <c r="C13" s="270" t="s">
        <v>824</v>
      </c>
      <c r="D13" s="270">
        <v>2649.76</v>
      </c>
      <c r="E13" s="288">
        <v>42569</v>
      </c>
      <c r="F13" s="270" t="s">
        <v>541</v>
      </c>
      <c r="G13" s="229">
        <v>2945.6560399999998</v>
      </c>
      <c r="H13" s="288">
        <v>42825</v>
      </c>
      <c r="I13" s="288">
        <v>43554</v>
      </c>
      <c r="J13" s="270" t="s">
        <v>1167</v>
      </c>
      <c r="K13" s="21">
        <v>0.16</v>
      </c>
      <c r="L13" s="67">
        <v>274.23</v>
      </c>
      <c r="M13" s="106" t="s">
        <v>830</v>
      </c>
      <c r="N13" s="272" t="s">
        <v>827</v>
      </c>
      <c r="O13" s="270"/>
    </row>
    <row r="14" spans="1:15" ht="43.5" customHeight="1">
      <c r="A14" s="241">
        <v>8</v>
      </c>
      <c r="B14" s="272" t="s">
        <v>812</v>
      </c>
      <c r="C14" s="272" t="s">
        <v>817</v>
      </c>
      <c r="D14" s="272">
        <v>2649.76</v>
      </c>
      <c r="E14" s="202">
        <v>42569</v>
      </c>
      <c r="F14" s="272" t="s">
        <v>577</v>
      </c>
      <c r="G14" s="67">
        <v>2166.2659199999998</v>
      </c>
      <c r="H14" s="202">
        <v>42965</v>
      </c>
      <c r="I14" s="202">
        <v>43694</v>
      </c>
      <c r="J14" s="58" t="s">
        <v>189</v>
      </c>
      <c r="K14" s="203">
        <v>0</v>
      </c>
      <c r="L14" s="241">
        <v>0</v>
      </c>
      <c r="M14" s="271" t="s">
        <v>826</v>
      </c>
      <c r="N14" s="271" t="s">
        <v>827</v>
      </c>
      <c r="O14" s="230" t="s">
        <v>848</v>
      </c>
    </row>
    <row r="15" spans="1:15" s="128" customFormat="1" ht="30.75" customHeight="1">
      <c r="A15" s="124"/>
      <c r="B15" s="296" t="s">
        <v>148</v>
      </c>
      <c r="C15" s="297"/>
      <c r="D15" s="133">
        <f>SUM(D7:D14)</f>
        <v>21198.080000000002</v>
      </c>
      <c r="E15" s="125"/>
      <c r="F15" s="126"/>
      <c r="G15" s="132">
        <f>SUM(G7:G14)</f>
        <v>67011.562709999998</v>
      </c>
      <c r="H15" s="127"/>
      <c r="J15" s="129"/>
      <c r="K15" s="130"/>
      <c r="L15" s="132">
        <f>SUM(L7:L14)</f>
        <v>4177.26649</v>
      </c>
      <c r="M15" s="126"/>
      <c r="N15" s="126"/>
      <c r="O15" s="131"/>
    </row>
  </sheetData>
  <mergeCells count="24">
    <mergeCell ref="N5:N6"/>
    <mergeCell ref="O5:O6"/>
    <mergeCell ref="B15:C15"/>
    <mergeCell ref="A1:O1"/>
    <mergeCell ref="D5:E5"/>
    <mergeCell ref="J5:K5"/>
    <mergeCell ref="A5:A6"/>
    <mergeCell ref="B5:B6"/>
    <mergeCell ref="C5:C6"/>
    <mergeCell ref="F5:F6"/>
    <mergeCell ref="H5:H6"/>
    <mergeCell ref="I5:I6"/>
    <mergeCell ref="M5:M6"/>
    <mergeCell ref="B2:C2"/>
    <mergeCell ref="B3:C3"/>
    <mergeCell ref="A4:O4"/>
    <mergeCell ref="E2:F2"/>
    <mergeCell ref="E3:F3"/>
    <mergeCell ref="M2:N2"/>
    <mergeCell ref="M3:N3"/>
    <mergeCell ref="K2:L2"/>
    <mergeCell ref="K3:L3"/>
    <mergeCell ref="G2:H2"/>
    <mergeCell ref="G3:H3"/>
  </mergeCells>
  <pageMargins left="0.48" right="0.15748031496063" top="0.47244094488188998" bottom="0.15748031496063" header="0.118110236220472" footer="0.15748031496063"/>
  <pageSetup paperSize="9" scale="68" orientation="landscape" r:id="rId1"/>
  <headerFooter>
    <oddHeader>&amp;R&amp;"-,Bold"&amp;18May-2018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tabColor rgb="FFFFFF00"/>
  </sheetPr>
  <dimension ref="A1:O32"/>
  <sheetViews>
    <sheetView view="pageBreakPreview" topLeftCell="E1" zoomScaleSheetLayoutView="100" workbookViewId="0">
      <selection activeCell="E1" sqref="A1:XFD1048576"/>
    </sheetView>
  </sheetViews>
  <sheetFormatPr defaultColWidth="9.140625" defaultRowHeight="15"/>
  <cols>
    <col min="1" max="1" width="4" style="114" customWidth="1"/>
    <col min="2" max="2" width="11.140625" style="109" customWidth="1"/>
    <col min="3" max="3" width="23.140625" style="7" customWidth="1"/>
    <col min="4" max="4" width="18.140625" style="7" customWidth="1"/>
    <col min="5" max="5" width="15.28515625" style="7" customWidth="1"/>
    <col min="6" max="6" width="17.28515625" style="7" customWidth="1"/>
    <col min="7" max="7" width="10.28515625" style="7" customWidth="1"/>
    <col min="8" max="8" width="12.140625" style="7" customWidth="1"/>
    <col min="9" max="9" width="12.42578125" style="7" customWidth="1"/>
    <col min="10" max="10" width="13.140625" style="7" customWidth="1"/>
    <col min="11" max="11" width="6.140625" style="7" customWidth="1"/>
    <col min="12" max="12" width="12.5703125" style="7" customWidth="1"/>
    <col min="13" max="13" width="10.42578125" style="7" customWidth="1"/>
    <col min="14" max="14" width="11.7109375" style="7" customWidth="1"/>
    <col min="15" max="15" width="13.7109375" style="7" customWidth="1"/>
    <col min="16" max="16384" width="9.140625" style="7"/>
  </cols>
  <sheetData>
    <row r="1" spans="1:15" ht="26.25">
      <c r="A1" s="385" t="s">
        <v>176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43.5" customHeight="1">
      <c r="A2" s="277" t="s">
        <v>2</v>
      </c>
      <c r="B2" s="383" t="s">
        <v>962</v>
      </c>
      <c r="C2" s="383"/>
      <c r="D2" s="277" t="s">
        <v>993</v>
      </c>
      <c r="E2" s="277" t="s">
        <v>994</v>
      </c>
      <c r="F2" s="277" t="s">
        <v>965</v>
      </c>
      <c r="G2" s="277" t="s">
        <v>966</v>
      </c>
      <c r="H2" s="277" t="s">
        <v>967</v>
      </c>
      <c r="I2" s="383" t="s">
        <v>968</v>
      </c>
      <c r="J2" s="383"/>
      <c r="K2" s="383" t="s">
        <v>969</v>
      </c>
      <c r="L2" s="383"/>
      <c r="M2" s="383"/>
      <c r="N2" s="383" t="s">
        <v>64</v>
      </c>
      <c r="O2" s="383"/>
    </row>
    <row r="3" spans="1:15" ht="47.25" customHeight="1">
      <c r="A3" s="278">
        <v>1</v>
      </c>
      <c r="B3" s="383" t="s">
        <v>995</v>
      </c>
      <c r="C3" s="383"/>
      <c r="D3" s="198" t="s">
        <v>996</v>
      </c>
      <c r="E3" s="199">
        <v>0</v>
      </c>
      <c r="F3" s="199">
        <f>L32</f>
        <v>2829.7105000000001</v>
      </c>
      <c r="G3" s="278">
        <v>25</v>
      </c>
      <c r="H3" s="278">
        <v>6</v>
      </c>
      <c r="I3" s="384">
        <v>7</v>
      </c>
      <c r="J3" s="384"/>
      <c r="K3" s="384">
        <v>12</v>
      </c>
      <c r="L3" s="384"/>
      <c r="M3" s="384"/>
      <c r="N3" s="383"/>
      <c r="O3" s="383"/>
    </row>
    <row r="4" spans="1:15" s="5" customFormat="1" ht="30.75" customHeight="1" thickBot="1">
      <c r="A4" s="368" t="s">
        <v>974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ht="57" customHeight="1">
      <c r="A5" s="389" t="s">
        <v>2</v>
      </c>
      <c r="B5" s="387" t="s">
        <v>223</v>
      </c>
      <c r="C5" s="389" t="s">
        <v>3</v>
      </c>
      <c r="D5" s="301" t="s">
        <v>833</v>
      </c>
      <c r="E5" s="302"/>
      <c r="F5" s="389" t="s">
        <v>87</v>
      </c>
      <c r="G5" s="276" t="s">
        <v>326</v>
      </c>
      <c r="H5" s="389" t="s">
        <v>4</v>
      </c>
      <c r="I5" s="389" t="s">
        <v>5</v>
      </c>
      <c r="J5" s="386" t="s">
        <v>92</v>
      </c>
      <c r="K5" s="386"/>
      <c r="L5" s="276" t="s">
        <v>6</v>
      </c>
      <c r="M5" s="388" t="s">
        <v>810</v>
      </c>
      <c r="N5" s="327" t="s">
        <v>811</v>
      </c>
      <c r="O5" s="389" t="s">
        <v>64</v>
      </c>
    </row>
    <row r="6" spans="1:15" ht="15" customHeight="1" thickBot="1">
      <c r="A6" s="390"/>
      <c r="B6" s="332"/>
      <c r="C6" s="390"/>
      <c r="D6" s="141" t="s">
        <v>834</v>
      </c>
      <c r="E6" s="141" t="s">
        <v>809</v>
      </c>
      <c r="F6" s="390"/>
      <c r="G6" s="153" t="s">
        <v>340</v>
      </c>
      <c r="H6" s="390"/>
      <c r="I6" s="390"/>
      <c r="J6" s="153" t="s">
        <v>7</v>
      </c>
      <c r="K6" s="153" t="s">
        <v>0</v>
      </c>
      <c r="L6" s="153" t="s">
        <v>340</v>
      </c>
      <c r="M6" s="340"/>
      <c r="N6" s="341"/>
      <c r="O6" s="390"/>
    </row>
    <row r="7" spans="1:15" ht="30">
      <c r="A7" s="181">
        <v>1</v>
      </c>
      <c r="B7" s="281" t="s">
        <v>430</v>
      </c>
      <c r="C7" s="150" t="s">
        <v>284</v>
      </c>
      <c r="D7" s="281">
        <v>471.05</v>
      </c>
      <c r="E7" s="289">
        <v>42107</v>
      </c>
      <c r="F7" s="176" t="s">
        <v>343</v>
      </c>
      <c r="G7" s="283">
        <v>385.56403999999998</v>
      </c>
      <c r="H7" s="289">
        <v>42488</v>
      </c>
      <c r="I7" s="289">
        <v>42852</v>
      </c>
      <c r="J7" s="276" t="s">
        <v>8</v>
      </c>
      <c r="K7" s="152">
        <v>1</v>
      </c>
      <c r="L7" s="282">
        <v>273.54000000000002</v>
      </c>
      <c r="M7" s="135" t="s">
        <v>830</v>
      </c>
      <c r="N7" s="271" t="s">
        <v>827</v>
      </c>
      <c r="O7" s="276"/>
    </row>
    <row r="8" spans="1:15" ht="30">
      <c r="A8" s="15">
        <v>2</v>
      </c>
      <c r="B8" s="16" t="s">
        <v>430</v>
      </c>
      <c r="C8" s="6" t="s">
        <v>281</v>
      </c>
      <c r="D8" s="16">
        <v>471.05</v>
      </c>
      <c r="E8" s="289">
        <v>42107</v>
      </c>
      <c r="F8" s="115" t="s">
        <v>343</v>
      </c>
      <c r="G8" s="285">
        <v>386.24788999999998</v>
      </c>
      <c r="H8" s="289">
        <v>42488</v>
      </c>
      <c r="I8" s="289">
        <v>42852</v>
      </c>
      <c r="J8" s="16" t="s">
        <v>80</v>
      </c>
      <c r="K8" s="3"/>
      <c r="L8" s="48">
        <v>0</v>
      </c>
      <c r="M8" s="106" t="s">
        <v>830</v>
      </c>
      <c r="N8" s="272" t="s">
        <v>827</v>
      </c>
      <c r="O8" s="277" t="s">
        <v>704</v>
      </c>
    </row>
    <row r="9" spans="1:15" ht="30">
      <c r="A9" s="15">
        <v>3</v>
      </c>
      <c r="B9" s="16" t="s">
        <v>430</v>
      </c>
      <c r="C9" s="6" t="s">
        <v>282</v>
      </c>
      <c r="D9" s="16">
        <v>471.05</v>
      </c>
      <c r="E9" s="289">
        <v>42107</v>
      </c>
      <c r="F9" s="115" t="s">
        <v>343</v>
      </c>
      <c r="G9" s="285">
        <v>381.55058000000002</v>
      </c>
      <c r="H9" s="289">
        <v>42488</v>
      </c>
      <c r="I9" s="289">
        <v>42852</v>
      </c>
      <c r="J9" s="277" t="s">
        <v>8</v>
      </c>
      <c r="K9" s="85">
        <v>1</v>
      </c>
      <c r="L9" s="48">
        <v>266.56</v>
      </c>
      <c r="M9" s="106" t="s">
        <v>830</v>
      </c>
      <c r="N9" s="272" t="s">
        <v>827</v>
      </c>
      <c r="O9" s="277"/>
    </row>
    <row r="10" spans="1:15" ht="36.75" customHeight="1">
      <c r="A10" s="15">
        <v>4</v>
      </c>
      <c r="B10" s="16" t="s">
        <v>430</v>
      </c>
      <c r="C10" s="6" t="s">
        <v>283</v>
      </c>
      <c r="D10" s="16">
        <v>471.05</v>
      </c>
      <c r="E10" s="289">
        <v>42107</v>
      </c>
      <c r="F10" s="115" t="s">
        <v>343</v>
      </c>
      <c r="G10" s="285">
        <v>384.9058</v>
      </c>
      <c r="H10" s="289">
        <v>42488</v>
      </c>
      <c r="I10" s="289">
        <v>42852</v>
      </c>
      <c r="J10" s="277" t="s">
        <v>8</v>
      </c>
      <c r="K10" s="85">
        <v>1</v>
      </c>
      <c r="L10" s="48">
        <v>193.43</v>
      </c>
      <c r="M10" s="106" t="s">
        <v>830</v>
      </c>
      <c r="N10" s="272" t="s">
        <v>827</v>
      </c>
      <c r="O10" s="277"/>
    </row>
    <row r="11" spans="1:15" ht="36.75" customHeight="1">
      <c r="A11" s="15">
        <v>5</v>
      </c>
      <c r="B11" s="16" t="s">
        <v>700</v>
      </c>
      <c r="C11" s="6" t="s">
        <v>294</v>
      </c>
      <c r="D11" s="16">
        <v>471.05</v>
      </c>
      <c r="E11" s="289">
        <v>42107</v>
      </c>
      <c r="F11" s="115" t="s">
        <v>342</v>
      </c>
      <c r="G11" s="285">
        <v>389.75006999999999</v>
      </c>
      <c r="H11" s="289">
        <v>42488</v>
      </c>
      <c r="I11" s="289">
        <v>42852</v>
      </c>
      <c r="J11" s="277" t="s">
        <v>8</v>
      </c>
      <c r="K11" s="85">
        <v>1</v>
      </c>
      <c r="L11" s="48">
        <v>384</v>
      </c>
      <c r="M11" s="106" t="s">
        <v>830</v>
      </c>
      <c r="N11" s="272" t="s">
        <v>827</v>
      </c>
      <c r="O11" s="277"/>
    </row>
    <row r="12" spans="1:15" ht="30.75" customHeight="1">
      <c r="A12" s="15">
        <v>6</v>
      </c>
      <c r="B12" s="16" t="s">
        <v>455</v>
      </c>
      <c r="C12" s="6" t="s">
        <v>298</v>
      </c>
      <c r="D12" s="16">
        <v>471.05</v>
      </c>
      <c r="E12" s="289">
        <v>42107</v>
      </c>
      <c r="F12" s="115" t="s">
        <v>316</v>
      </c>
      <c r="G12" s="285">
        <v>387.16905000000003</v>
      </c>
      <c r="H12" s="289">
        <v>42489</v>
      </c>
      <c r="I12" s="289">
        <v>42853</v>
      </c>
      <c r="J12" s="277" t="s">
        <v>8</v>
      </c>
      <c r="K12" s="85">
        <v>1</v>
      </c>
      <c r="L12" s="48">
        <f>80.37262+67.71285+83.96088+80.04188</f>
        <v>312.08823000000001</v>
      </c>
      <c r="M12" s="106" t="s">
        <v>830</v>
      </c>
      <c r="N12" s="272" t="s">
        <v>827</v>
      </c>
      <c r="O12" s="277" t="s">
        <v>337</v>
      </c>
    </row>
    <row r="13" spans="1:15" ht="60">
      <c r="A13" s="15">
        <v>7</v>
      </c>
      <c r="B13" s="16" t="s">
        <v>217</v>
      </c>
      <c r="C13" s="6" t="s">
        <v>291</v>
      </c>
      <c r="D13" s="16">
        <v>471.05</v>
      </c>
      <c r="E13" s="289">
        <v>42107</v>
      </c>
      <c r="F13" s="115" t="s">
        <v>244</v>
      </c>
      <c r="G13" s="285">
        <v>368.77399000000003</v>
      </c>
      <c r="H13" s="289">
        <v>42488</v>
      </c>
      <c r="I13" s="289">
        <v>42852</v>
      </c>
      <c r="J13" s="277" t="s">
        <v>8</v>
      </c>
      <c r="K13" s="85">
        <v>1</v>
      </c>
      <c r="L13" s="48">
        <v>360</v>
      </c>
      <c r="M13" s="106" t="s">
        <v>939</v>
      </c>
      <c r="N13" s="272" t="s">
        <v>827</v>
      </c>
      <c r="O13" s="277" t="s">
        <v>337</v>
      </c>
    </row>
    <row r="14" spans="1:15" ht="30">
      <c r="A14" s="15">
        <v>8</v>
      </c>
      <c r="B14" s="16" t="s">
        <v>455</v>
      </c>
      <c r="C14" s="6" t="s">
        <v>285</v>
      </c>
      <c r="D14" s="16">
        <v>471.05</v>
      </c>
      <c r="E14" s="289">
        <v>42107</v>
      </c>
      <c r="F14" s="115" t="s">
        <v>245</v>
      </c>
      <c r="G14" s="285">
        <v>367.86255999999997</v>
      </c>
      <c r="H14" s="289">
        <v>42521</v>
      </c>
      <c r="I14" s="289">
        <v>42885</v>
      </c>
      <c r="J14" s="16" t="s">
        <v>494</v>
      </c>
      <c r="K14" s="2">
        <v>0.18</v>
      </c>
      <c r="L14" s="48">
        <v>81.11</v>
      </c>
      <c r="M14" s="106" t="s">
        <v>830</v>
      </c>
      <c r="N14" s="272" t="s">
        <v>827</v>
      </c>
      <c r="O14" s="277"/>
    </row>
    <row r="15" spans="1:15" s="239" customFormat="1" ht="60">
      <c r="A15" s="15">
        <v>9</v>
      </c>
      <c r="B15" s="16" t="s">
        <v>455</v>
      </c>
      <c r="C15" s="4" t="s">
        <v>301</v>
      </c>
      <c r="D15" s="16">
        <v>471.05</v>
      </c>
      <c r="E15" s="289">
        <v>42107</v>
      </c>
      <c r="F15" s="115" t="s">
        <v>245</v>
      </c>
      <c r="G15" s="237">
        <v>362.07463999999999</v>
      </c>
      <c r="H15" s="289">
        <v>42517</v>
      </c>
      <c r="I15" s="289">
        <v>42881</v>
      </c>
      <c r="J15" s="16" t="s">
        <v>80</v>
      </c>
      <c r="K15" s="238"/>
      <c r="L15" s="48">
        <v>0</v>
      </c>
      <c r="M15" s="106" t="s">
        <v>830</v>
      </c>
      <c r="N15" s="272" t="s">
        <v>827</v>
      </c>
      <c r="O15" s="277" t="s">
        <v>705</v>
      </c>
    </row>
    <row r="16" spans="1:15" ht="30">
      <c r="A16" s="15">
        <v>10</v>
      </c>
      <c r="B16" s="16" t="s">
        <v>700</v>
      </c>
      <c r="C16" s="6" t="s">
        <v>296</v>
      </c>
      <c r="D16" s="16">
        <v>471.05</v>
      </c>
      <c r="E16" s="289">
        <v>42107</v>
      </c>
      <c r="F16" s="115" t="s">
        <v>341</v>
      </c>
      <c r="G16" s="285">
        <v>369.65589</v>
      </c>
      <c r="H16" s="289">
        <v>42557</v>
      </c>
      <c r="I16" s="289">
        <v>42921</v>
      </c>
      <c r="J16" s="16" t="s">
        <v>179</v>
      </c>
      <c r="K16" s="2">
        <v>0.75</v>
      </c>
      <c r="L16" s="48">
        <v>174.41</v>
      </c>
      <c r="M16" s="106" t="s">
        <v>830</v>
      </c>
      <c r="N16" s="272" t="s">
        <v>827</v>
      </c>
      <c r="O16" s="277"/>
    </row>
    <row r="17" spans="1:15" ht="75">
      <c r="A17" s="15">
        <v>11</v>
      </c>
      <c r="B17" s="16" t="s">
        <v>220</v>
      </c>
      <c r="C17" s="6" t="s">
        <v>292</v>
      </c>
      <c r="D17" s="16">
        <v>471.05</v>
      </c>
      <c r="E17" s="289">
        <v>42107</v>
      </c>
      <c r="F17" s="115" t="s">
        <v>315</v>
      </c>
      <c r="G17" s="285">
        <v>389.59104000000002</v>
      </c>
      <c r="H17" s="289">
        <v>42571</v>
      </c>
      <c r="I17" s="289">
        <v>42935</v>
      </c>
      <c r="J17" s="16" t="s">
        <v>80</v>
      </c>
      <c r="K17" s="3"/>
      <c r="L17" s="48">
        <v>0</v>
      </c>
      <c r="M17" s="16" t="s">
        <v>940</v>
      </c>
      <c r="N17" s="106" t="s">
        <v>829</v>
      </c>
      <c r="O17" s="277" t="s">
        <v>646</v>
      </c>
    </row>
    <row r="18" spans="1:15" ht="45">
      <c r="A18" s="15">
        <v>12</v>
      </c>
      <c r="B18" s="16" t="s">
        <v>455</v>
      </c>
      <c r="C18" s="6" t="s">
        <v>300</v>
      </c>
      <c r="D18" s="16">
        <v>471.05</v>
      </c>
      <c r="E18" s="289">
        <v>42107</v>
      </c>
      <c r="F18" s="115" t="s">
        <v>315</v>
      </c>
      <c r="G18" s="285">
        <v>389.91654</v>
      </c>
      <c r="H18" s="289">
        <v>42529</v>
      </c>
      <c r="I18" s="289">
        <v>42893</v>
      </c>
      <c r="J18" s="16" t="s">
        <v>338</v>
      </c>
      <c r="K18" s="2">
        <v>0.92</v>
      </c>
      <c r="L18" s="48">
        <v>294.51</v>
      </c>
      <c r="M18" s="106" t="s">
        <v>830</v>
      </c>
      <c r="N18" s="272" t="s">
        <v>827</v>
      </c>
      <c r="O18" s="277"/>
    </row>
    <row r="19" spans="1:15" ht="60">
      <c r="A19" s="15">
        <v>13</v>
      </c>
      <c r="B19" s="16" t="s">
        <v>455</v>
      </c>
      <c r="C19" s="6" t="s">
        <v>299</v>
      </c>
      <c r="D19" s="16">
        <v>471.05</v>
      </c>
      <c r="E19" s="289">
        <v>42107</v>
      </c>
      <c r="F19" s="115" t="s">
        <v>315</v>
      </c>
      <c r="G19" s="285">
        <v>389.62105000000003</v>
      </c>
      <c r="H19" s="289">
        <v>42529</v>
      </c>
      <c r="I19" s="289">
        <v>42893</v>
      </c>
      <c r="J19" s="16" t="s">
        <v>80</v>
      </c>
      <c r="K19" s="3"/>
      <c r="L19" s="48">
        <v>0</v>
      </c>
      <c r="M19" s="106" t="s">
        <v>830</v>
      </c>
      <c r="N19" s="272" t="s">
        <v>827</v>
      </c>
      <c r="O19" s="277" t="s">
        <v>706</v>
      </c>
    </row>
    <row r="20" spans="1:15" ht="30">
      <c r="A20" s="15">
        <v>14</v>
      </c>
      <c r="B20" s="16" t="s">
        <v>455</v>
      </c>
      <c r="C20" s="6" t="s">
        <v>297</v>
      </c>
      <c r="D20" s="16">
        <v>471.05</v>
      </c>
      <c r="E20" s="289">
        <v>42107</v>
      </c>
      <c r="F20" s="115" t="s">
        <v>315</v>
      </c>
      <c r="G20" s="285">
        <v>389.90708999999998</v>
      </c>
      <c r="H20" s="289">
        <v>42529</v>
      </c>
      <c r="I20" s="289">
        <v>42893</v>
      </c>
      <c r="J20" s="16" t="s">
        <v>179</v>
      </c>
      <c r="K20" s="2">
        <v>0.92</v>
      </c>
      <c r="L20" s="48">
        <v>295.78203999999999</v>
      </c>
      <c r="M20" s="106" t="s">
        <v>830</v>
      </c>
      <c r="N20" s="272" t="s">
        <v>827</v>
      </c>
      <c r="O20" s="277"/>
    </row>
    <row r="21" spans="1:15" ht="49.5" customHeight="1">
      <c r="A21" s="15">
        <v>15</v>
      </c>
      <c r="B21" s="16" t="s">
        <v>700</v>
      </c>
      <c r="C21" s="6" t="s">
        <v>295</v>
      </c>
      <c r="D21" s="16">
        <v>471.05</v>
      </c>
      <c r="E21" s="289">
        <v>42107</v>
      </c>
      <c r="F21" s="115" t="s">
        <v>323</v>
      </c>
      <c r="G21" s="285">
        <v>379.11336</v>
      </c>
      <c r="H21" s="289">
        <v>43158</v>
      </c>
      <c r="I21" s="289">
        <v>43522</v>
      </c>
      <c r="J21" s="16" t="s">
        <v>1171</v>
      </c>
      <c r="K21" s="88">
        <v>0.25</v>
      </c>
      <c r="L21" s="48">
        <v>61.133980000000001</v>
      </c>
      <c r="M21" s="106" t="s">
        <v>830</v>
      </c>
      <c r="N21" s="272" t="s">
        <v>827</v>
      </c>
      <c r="O21" s="277"/>
    </row>
    <row r="22" spans="1:15" ht="75">
      <c r="A22" s="15">
        <v>16</v>
      </c>
      <c r="B22" s="16" t="s">
        <v>700</v>
      </c>
      <c r="C22" s="6" t="s">
        <v>589</v>
      </c>
      <c r="D22" s="16">
        <v>471.05</v>
      </c>
      <c r="E22" s="289">
        <v>42107</v>
      </c>
      <c r="F22" s="115" t="s">
        <v>381</v>
      </c>
      <c r="G22" s="285">
        <v>378.29444000000001</v>
      </c>
      <c r="H22" s="289">
        <v>42619</v>
      </c>
      <c r="I22" s="289">
        <v>42983</v>
      </c>
      <c r="J22" s="16" t="s">
        <v>494</v>
      </c>
      <c r="K22" s="2">
        <v>0.2</v>
      </c>
      <c r="L22" s="48">
        <v>63.766249999999999</v>
      </c>
      <c r="M22" s="106" t="s">
        <v>830</v>
      </c>
      <c r="N22" s="272" t="s">
        <v>827</v>
      </c>
      <c r="O22" s="277" t="s">
        <v>433</v>
      </c>
    </row>
    <row r="23" spans="1:15" ht="60">
      <c r="A23" s="15">
        <v>17</v>
      </c>
      <c r="B23" s="16" t="s">
        <v>237</v>
      </c>
      <c r="C23" s="6" t="s">
        <v>286</v>
      </c>
      <c r="D23" s="16">
        <v>471.05</v>
      </c>
      <c r="E23" s="289">
        <v>42107</v>
      </c>
      <c r="F23" s="115" t="s">
        <v>506</v>
      </c>
      <c r="G23" s="285">
        <v>352.29680999999999</v>
      </c>
      <c r="H23" s="289">
        <v>42931</v>
      </c>
      <c r="I23" s="289">
        <v>43295</v>
      </c>
      <c r="J23" s="16" t="s">
        <v>80</v>
      </c>
      <c r="K23" s="16" t="s">
        <v>1</v>
      </c>
      <c r="L23" s="48">
        <v>0</v>
      </c>
      <c r="M23" s="16" t="s">
        <v>940</v>
      </c>
      <c r="N23" s="106" t="s">
        <v>829</v>
      </c>
      <c r="O23" s="277" t="s">
        <v>697</v>
      </c>
    </row>
    <row r="24" spans="1:15" ht="75">
      <c r="A24" s="15">
        <v>18</v>
      </c>
      <c r="B24" s="16" t="s">
        <v>430</v>
      </c>
      <c r="C24" s="6" t="s">
        <v>280</v>
      </c>
      <c r="D24" s="16">
        <v>471.05</v>
      </c>
      <c r="E24" s="289">
        <v>42107</v>
      </c>
      <c r="F24" s="115" t="s">
        <v>435</v>
      </c>
      <c r="G24" s="285">
        <v>369.47165999999999</v>
      </c>
      <c r="H24" s="289">
        <v>42888</v>
      </c>
      <c r="I24" s="289">
        <v>43252</v>
      </c>
      <c r="J24" s="16" t="s">
        <v>1170</v>
      </c>
      <c r="K24" s="88">
        <v>0.3</v>
      </c>
      <c r="L24" s="48">
        <v>69.38</v>
      </c>
      <c r="M24" s="106" t="s">
        <v>830</v>
      </c>
      <c r="N24" s="272" t="s">
        <v>827</v>
      </c>
      <c r="O24" s="277" t="s">
        <v>652</v>
      </c>
    </row>
    <row r="25" spans="1:15" ht="28.5" customHeight="1">
      <c r="A25" s="15">
        <v>19</v>
      </c>
      <c r="B25" s="16" t="s">
        <v>455</v>
      </c>
      <c r="C25" s="6" t="s">
        <v>647</v>
      </c>
      <c r="D25" s="16">
        <v>471.05</v>
      </c>
      <c r="E25" s="289">
        <v>42107</v>
      </c>
      <c r="F25" s="115" t="s">
        <v>11</v>
      </c>
      <c r="G25" s="285">
        <v>371.20693999999997</v>
      </c>
      <c r="H25" s="289">
        <v>42941</v>
      </c>
      <c r="I25" s="289">
        <v>43305</v>
      </c>
      <c r="J25" s="16" t="s">
        <v>80</v>
      </c>
      <c r="K25" s="16" t="s">
        <v>1</v>
      </c>
      <c r="L25" s="48">
        <v>0</v>
      </c>
      <c r="M25" s="106" t="s">
        <v>830</v>
      </c>
      <c r="N25" s="272" t="s">
        <v>827</v>
      </c>
      <c r="O25" s="277" t="s">
        <v>707</v>
      </c>
    </row>
    <row r="26" spans="1:15" ht="45" customHeight="1">
      <c r="A26" s="15">
        <v>20</v>
      </c>
      <c r="B26" s="16" t="s">
        <v>932</v>
      </c>
      <c r="C26" s="6" t="s">
        <v>290</v>
      </c>
      <c r="D26" s="16">
        <v>471.05</v>
      </c>
      <c r="E26" s="289">
        <v>42107</v>
      </c>
      <c r="F26" s="15" t="s">
        <v>1</v>
      </c>
      <c r="G26" s="15" t="s">
        <v>1</v>
      </c>
      <c r="H26" s="289" t="s">
        <v>1</v>
      </c>
      <c r="I26" s="289" t="s">
        <v>1</v>
      </c>
      <c r="J26" s="16" t="s">
        <v>80</v>
      </c>
      <c r="K26" s="3"/>
      <c r="L26" s="48">
        <v>0</v>
      </c>
      <c r="M26" s="106" t="s">
        <v>832</v>
      </c>
      <c r="N26" s="106" t="s">
        <v>829</v>
      </c>
      <c r="O26" s="277" t="s">
        <v>149</v>
      </c>
    </row>
    <row r="27" spans="1:15" ht="45">
      <c r="A27" s="15">
        <v>21</v>
      </c>
      <c r="B27" s="16" t="s">
        <v>210</v>
      </c>
      <c r="C27" s="6" t="s">
        <v>289</v>
      </c>
      <c r="D27" s="16">
        <v>471.05</v>
      </c>
      <c r="E27" s="289">
        <v>42107</v>
      </c>
      <c r="F27" s="15" t="s">
        <v>1</v>
      </c>
      <c r="G27" s="15" t="s">
        <v>1</v>
      </c>
      <c r="H27" s="289" t="s">
        <v>1</v>
      </c>
      <c r="I27" s="289" t="s">
        <v>1</v>
      </c>
      <c r="J27" s="16" t="s">
        <v>80</v>
      </c>
      <c r="K27" s="3"/>
      <c r="L27" s="48">
        <v>0</v>
      </c>
      <c r="M27" s="16" t="s">
        <v>826</v>
      </c>
      <c r="N27" s="106" t="s">
        <v>829</v>
      </c>
      <c r="O27" s="277" t="s">
        <v>149</v>
      </c>
    </row>
    <row r="28" spans="1:15" ht="30.75" customHeight="1">
      <c r="A28" s="15">
        <v>22</v>
      </c>
      <c r="B28" s="16" t="s">
        <v>700</v>
      </c>
      <c r="C28" s="6" t="s">
        <v>288</v>
      </c>
      <c r="D28" s="16">
        <v>471.05</v>
      </c>
      <c r="E28" s="289">
        <v>42107</v>
      </c>
      <c r="F28" s="15" t="s">
        <v>1</v>
      </c>
      <c r="G28" s="15" t="s">
        <v>1</v>
      </c>
      <c r="H28" s="289" t="s">
        <v>1</v>
      </c>
      <c r="I28" s="289" t="s">
        <v>1</v>
      </c>
      <c r="J28" s="16" t="s">
        <v>80</v>
      </c>
      <c r="K28" s="3"/>
      <c r="L28" s="48">
        <v>0</v>
      </c>
      <c r="M28" s="106" t="s">
        <v>830</v>
      </c>
      <c r="N28" s="272" t="s">
        <v>827</v>
      </c>
      <c r="O28" s="277" t="s">
        <v>149</v>
      </c>
    </row>
    <row r="29" spans="1:15" ht="114.75">
      <c r="A29" s="15">
        <v>23</v>
      </c>
      <c r="B29" s="16" t="s">
        <v>455</v>
      </c>
      <c r="C29" s="6" t="s">
        <v>287</v>
      </c>
      <c r="D29" s="16">
        <v>471.05</v>
      </c>
      <c r="E29" s="289">
        <v>42107</v>
      </c>
      <c r="F29" s="15" t="s">
        <v>1</v>
      </c>
      <c r="G29" s="15" t="s">
        <v>1</v>
      </c>
      <c r="H29" s="289" t="s">
        <v>1</v>
      </c>
      <c r="I29" s="289" t="s">
        <v>1</v>
      </c>
      <c r="J29" s="16" t="s">
        <v>80</v>
      </c>
      <c r="K29" s="3"/>
      <c r="L29" s="48">
        <v>0</v>
      </c>
      <c r="M29" s="106" t="s">
        <v>830</v>
      </c>
      <c r="N29" s="272" t="s">
        <v>827</v>
      </c>
      <c r="O29" s="240" t="s">
        <v>385</v>
      </c>
    </row>
    <row r="30" spans="1:15" ht="30">
      <c r="A30" s="15">
        <v>24</v>
      </c>
      <c r="B30" s="16" t="s">
        <v>700</v>
      </c>
      <c r="C30" s="6" t="s">
        <v>293</v>
      </c>
      <c r="D30" s="16">
        <v>471.05</v>
      </c>
      <c r="E30" s="289">
        <v>42107</v>
      </c>
      <c r="F30" s="15" t="s">
        <v>1</v>
      </c>
      <c r="G30" s="15" t="s">
        <v>1</v>
      </c>
      <c r="H30" s="289" t="s">
        <v>1</v>
      </c>
      <c r="I30" s="289" t="s">
        <v>1</v>
      </c>
      <c r="J30" s="16" t="s">
        <v>80</v>
      </c>
      <c r="K30" s="3"/>
      <c r="L30" s="48">
        <v>0</v>
      </c>
      <c r="M30" s="106" t="s">
        <v>830</v>
      </c>
      <c r="N30" s="272" t="s">
        <v>827</v>
      </c>
      <c r="O30" s="277" t="s">
        <v>344</v>
      </c>
    </row>
    <row r="31" spans="1:15" ht="30">
      <c r="A31" s="15">
        <v>25</v>
      </c>
      <c r="B31" s="16" t="s">
        <v>455</v>
      </c>
      <c r="C31" s="6" t="s">
        <v>302</v>
      </c>
      <c r="D31" s="16">
        <v>471.05</v>
      </c>
      <c r="E31" s="289">
        <v>42107</v>
      </c>
      <c r="F31" s="15" t="s">
        <v>1</v>
      </c>
      <c r="G31" s="15" t="s">
        <v>1</v>
      </c>
      <c r="H31" s="289" t="s">
        <v>1</v>
      </c>
      <c r="I31" s="289" t="s">
        <v>1</v>
      </c>
      <c r="J31" s="16" t="s">
        <v>80</v>
      </c>
      <c r="K31" s="3"/>
      <c r="L31" s="48">
        <v>0</v>
      </c>
      <c r="M31" s="106" t="s">
        <v>830</v>
      </c>
      <c r="N31" s="272" t="s">
        <v>827</v>
      </c>
      <c r="O31" s="277" t="s">
        <v>344</v>
      </c>
    </row>
    <row r="32" spans="1:15" ht="24" customHeight="1">
      <c r="I32" s="55" t="s">
        <v>148</v>
      </c>
      <c r="L32" s="56">
        <f>SUM(L7:L31)</f>
        <v>2829.7105000000001</v>
      </c>
      <c r="M32" s="56"/>
      <c r="N32" s="56"/>
    </row>
  </sheetData>
  <mergeCells count="21">
    <mergeCell ref="A1:O1"/>
    <mergeCell ref="J5:K5"/>
    <mergeCell ref="B5:B6"/>
    <mergeCell ref="D5:E5"/>
    <mergeCell ref="M5:M6"/>
    <mergeCell ref="N5:N6"/>
    <mergeCell ref="A5:A6"/>
    <mergeCell ref="C5:C6"/>
    <mergeCell ref="F5:F6"/>
    <mergeCell ref="H5:H6"/>
    <mergeCell ref="I5:I6"/>
    <mergeCell ref="O5:O6"/>
    <mergeCell ref="I2:J2"/>
    <mergeCell ref="I3:J3"/>
    <mergeCell ref="B2:C2"/>
    <mergeCell ref="A4:O4"/>
    <mergeCell ref="B3:C3"/>
    <mergeCell ref="N2:O2"/>
    <mergeCell ref="N3:O3"/>
    <mergeCell ref="K2:M2"/>
    <mergeCell ref="K3:M3"/>
  </mergeCells>
  <pageMargins left="0.74803149606299202" right="0.27559055118110198" top="0.43307086614173201" bottom="0.196850393700787" header="0.15748031496063" footer="0.15748031496063"/>
  <pageSetup paperSize="9" scale="71" fitToHeight="15" orientation="landscape" horizontalDpi="200" verticalDpi="200" r:id="rId1"/>
  <headerFooter>
    <oddHeader>&amp;R&amp;"-,Bold"&amp;18May-2018</oddHeader>
  </headerFooter>
  <rowBreaks count="1" manualBreakCount="1">
    <brk id="18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7">
    <tabColor rgb="FFFFFF00"/>
  </sheetPr>
  <dimension ref="A1:O69"/>
  <sheetViews>
    <sheetView view="pageBreakPreview" topLeftCell="G1" zoomScaleNormal="77" zoomScaleSheetLayoutView="100" workbookViewId="0">
      <selection activeCell="P49" sqref="P1:V1048576"/>
    </sheetView>
  </sheetViews>
  <sheetFormatPr defaultColWidth="9.140625" defaultRowHeight="15"/>
  <cols>
    <col min="1" max="1" width="5.140625" style="5" customWidth="1"/>
    <col min="2" max="2" width="12.5703125" style="81" customWidth="1"/>
    <col min="3" max="3" width="24" style="5" customWidth="1"/>
    <col min="4" max="4" width="10.28515625" style="74" customWidth="1"/>
    <col min="5" max="5" width="11.7109375" style="5" customWidth="1"/>
    <col min="6" max="6" width="16.140625" style="5" customWidth="1"/>
    <col min="7" max="7" width="10.7109375" style="5" customWidth="1"/>
    <col min="8" max="8" width="11.28515625" style="5" customWidth="1"/>
    <col min="9" max="9" width="12.7109375" style="5" customWidth="1"/>
    <col min="10" max="10" width="14.42578125" style="5" customWidth="1"/>
    <col min="11" max="11" width="5.7109375" style="5" customWidth="1"/>
    <col min="12" max="14" width="11.7109375" style="273" customWidth="1"/>
    <col min="15" max="15" width="15.5703125" style="5" customWidth="1"/>
    <col min="16" max="16384" width="9.140625" style="5"/>
  </cols>
  <sheetData>
    <row r="1" spans="1:15" ht="27" thickBot="1">
      <c r="A1" s="317" t="s">
        <v>941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41.25" customHeight="1" thickTop="1">
      <c r="A2" s="331" t="s">
        <v>2</v>
      </c>
      <c r="B2" s="331" t="s">
        <v>223</v>
      </c>
      <c r="C2" s="331" t="s">
        <v>3</v>
      </c>
      <c r="D2" s="320" t="s">
        <v>833</v>
      </c>
      <c r="E2" s="321"/>
      <c r="F2" s="331" t="s">
        <v>87</v>
      </c>
      <c r="G2" s="331" t="s">
        <v>944</v>
      </c>
      <c r="H2" s="331" t="s">
        <v>4</v>
      </c>
      <c r="I2" s="331" t="s">
        <v>5</v>
      </c>
      <c r="J2" s="335" t="s">
        <v>306</v>
      </c>
      <c r="K2" s="335"/>
      <c r="L2" s="265" t="s">
        <v>6</v>
      </c>
      <c r="M2" s="339" t="s">
        <v>810</v>
      </c>
      <c r="N2" s="335" t="s">
        <v>811</v>
      </c>
      <c r="O2" s="331" t="s">
        <v>64</v>
      </c>
    </row>
    <row r="3" spans="1:15" ht="34.5" customHeight="1" thickBot="1">
      <c r="A3" s="332"/>
      <c r="B3" s="332"/>
      <c r="C3" s="332"/>
      <c r="D3" s="226" t="s">
        <v>834</v>
      </c>
      <c r="E3" s="141" t="s">
        <v>809</v>
      </c>
      <c r="F3" s="332"/>
      <c r="G3" s="332"/>
      <c r="H3" s="332"/>
      <c r="I3" s="332"/>
      <c r="J3" s="274" t="s">
        <v>7</v>
      </c>
      <c r="K3" s="274" t="s">
        <v>0</v>
      </c>
      <c r="L3" s="141" t="s">
        <v>945</v>
      </c>
      <c r="M3" s="340"/>
      <c r="N3" s="341"/>
      <c r="O3" s="332"/>
    </row>
    <row r="4" spans="1:15" ht="45">
      <c r="A4" s="241">
        <v>1</v>
      </c>
      <c r="B4" s="271" t="s">
        <v>211</v>
      </c>
      <c r="C4" s="204" t="s">
        <v>40</v>
      </c>
      <c r="D4" s="151">
        <v>75.989999999999995</v>
      </c>
      <c r="E4" s="289">
        <v>40614</v>
      </c>
      <c r="F4" s="249" t="s">
        <v>59</v>
      </c>
      <c r="G4" s="117">
        <v>68.748000000000005</v>
      </c>
      <c r="H4" s="289">
        <v>41384</v>
      </c>
      <c r="I4" s="289">
        <v>41658</v>
      </c>
      <c r="J4" s="264" t="s">
        <v>84</v>
      </c>
      <c r="K4" s="116">
        <v>1</v>
      </c>
      <c r="L4" s="117">
        <f>68.75+12.71913</f>
        <v>81.469130000000007</v>
      </c>
      <c r="M4" s="281" t="s">
        <v>826</v>
      </c>
      <c r="N4" s="271" t="s">
        <v>827</v>
      </c>
      <c r="O4" s="258" t="s">
        <v>85</v>
      </c>
    </row>
    <row r="5" spans="1:15" ht="45">
      <c r="A5" s="119">
        <v>2</v>
      </c>
      <c r="B5" s="272" t="s">
        <v>221</v>
      </c>
      <c r="C5" s="13" t="s">
        <v>41</v>
      </c>
      <c r="D5" s="35">
        <v>75.989999999999995</v>
      </c>
      <c r="E5" s="289">
        <v>41170</v>
      </c>
      <c r="F5" s="268" t="s">
        <v>60</v>
      </c>
      <c r="G5" s="269">
        <v>68.748000000000005</v>
      </c>
      <c r="H5" s="289">
        <v>41458</v>
      </c>
      <c r="I5" s="289">
        <v>41731</v>
      </c>
      <c r="J5" s="258" t="s">
        <v>84</v>
      </c>
      <c r="K5" s="22">
        <v>1</v>
      </c>
      <c r="L5" s="269">
        <v>88.11</v>
      </c>
      <c r="M5" s="16" t="s">
        <v>826</v>
      </c>
      <c r="N5" s="272" t="s">
        <v>827</v>
      </c>
      <c r="O5" s="258" t="s">
        <v>85</v>
      </c>
    </row>
    <row r="6" spans="1:15" ht="45" customHeight="1">
      <c r="A6" s="119">
        <v>3</v>
      </c>
      <c r="B6" s="272" t="s">
        <v>597</v>
      </c>
      <c r="C6" s="13" t="s">
        <v>200</v>
      </c>
      <c r="D6" s="35">
        <v>75.989999999999995</v>
      </c>
      <c r="E6" s="289">
        <v>40614</v>
      </c>
      <c r="F6" s="268" t="s">
        <v>1</v>
      </c>
      <c r="G6" s="268" t="s">
        <v>1</v>
      </c>
      <c r="H6" s="289" t="s">
        <v>1</v>
      </c>
      <c r="I6" s="289" t="s">
        <v>1</v>
      </c>
      <c r="J6" s="268" t="s">
        <v>1</v>
      </c>
      <c r="K6" s="268" t="s">
        <v>1</v>
      </c>
      <c r="L6" s="268" t="s">
        <v>1</v>
      </c>
      <c r="M6" s="268" t="s">
        <v>1</v>
      </c>
      <c r="N6" s="268" t="s">
        <v>1</v>
      </c>
      <c r="O6" s="258" t="s">
        <v>201</v>
      </c>
    </row>
    <row r="7" spans="1:15" ht="45">
      <c r="A7" s="119">
        <v>4</v>
      </c>
      <c r="B7" s="272" t="s">
        <v>597</v>
      </c>
      <c r="C7" s="13" t="s">
        <v>89</v>
      </c>
      <c r="D7" s="35">
        <v>75.989999999999995</v>
      </c>
      <c r="E7" s="289">
        <v>41149</v>
      </c>
      <c r="F7" s="268" t="s">
        <v>61</v>
      </c>
      <c r="G7" s="269">
        <v>68.748000000000005</v>
      </c>
      <c r="H7" s="289">
        <v>41502</v>
      </c>
      <c r="I7" s="289">
        <v>41774</v>
      </c>
      <c r="J7" s="258" t="s">
        <v>84</v>
      </c>
      <c r="K7" s="22">
        <v>1</v>
      </c>
      <c r="L7" s="269">
        <v>90.68</v>
      </c>
      <c r="M7" s="16" t="s">
        <v>826</v>
      </c>
      <c r="N7" s="272" t="s">
        <v>827</v>
      </c>
      <c r="O7" s="258" t="s">
        <v>100</v>
      </c>
    </row>
    <row r="8" spans="1:15" ht="30">
      <c r="A8" s="119">
        <v>5</v>
      </c>
      <c r="B8" s="272" t="s">
        <v>227</v>
      </c>
      <c r="C8" s="13" t="s">
        <v>42</v>
      </c>
      <c r="D8" s="35">
        <v>75.989999999999995</v>
      </c>
      <c r="E8" s="289">
        <v>41185</v>
      </c>
      <c r="F8" s="268" t="s">
        <v>62</v>
      </c>
      <c r="G8" s="266">
        <v>66.452659999999995</v>
      </c>
      <c r="H8" s="289">
        <v>41529</v>
      </c>
      <c r="I8" s="289">
        <v>41801</v>
      </c>
      <c r="J8" s="258" t="s">
        <v>84</v>
      </c>
      <c r="K8" s="22">
        <v>1</v>
      </c>
      <c r="L8" s="266">
        <f>66.45+12.74992</f>
        <v>79.199920000000006</v>
      </c>
      <c r="M8" s="106" t="s">
        <v>830</v>
      </c>
      <c r="N8" s="272" t="s">
        <v>827</v>
      </c>
      <c r="O8" s="258" t="s">
        <v>100</v>
      </c>
    </row>
    <row r="9" spans="1:15" ht="75">
      <c r="A9" s="119">
        <v>6</v>
      </c>
      <c r="B9" s="272" t="s">
        <v>136</v>
      </c>
      <c r="C9" s="13" t="s">
        <v>43</v>
      </c>
      <c r="D9" s="35">
        <v>75.989999999999995</v>
      </c>
      <c r="E9" s="289"/>
      <c r="F9" s="268" t="s">
        <v>63</v>
      </c>
      <c r="G9" s="266">
        <v>73.622659999999996</v>
      </c>
      <c r="H9" s="289">
        <v>41500</v>
      </c>
      <c r="I9" s="289">
        <v>41772</v>
      </c>
      <c r="J9" s="258" t="s">
        <v>84</v>
      </c>
      <c r="K9" s="22">
        <v>1</v>
      </c>
      <c r="L9" s="266">
        <f>20.17181+27.66452+11.25521+9.3306+5.20051+6.92306</f>
        <v>80.54571</v>
      </c>
      <c r="M9" s="16" t="s">
        <v>826</v>
      </c>
      <c r="N9" s="272" t="s">
        <v>827</v>
      </c>
      <c r="O9" s="258" t="s">
        <v>85</v>
      </c>
    </row>
    <row r="10" spans="1:15" ht="45" customHeight="1">
      <c r="A10" s="119">
        <v>7</v>
      </c>
      <c r="B10" s="272" t="s">
        <v>210</v>
      </c>
      <c r="C10" s="19" t="s">
        <v>203</v>
      </c>
      <c r="D10" s="67">
        <v>53.15</v>
      </c>
      <c r="E10" s="289">
        <v>40123</v>
      </c>
      <c r="F10" s="268" t="s">
        <v>205</v>
      </c>
      <c r="G10" s="58" t="s">
        <v>1</v>
      </c>
      <c r="H10" s="289" t="s">
        <v>1</v>
      </c>
      <c r="I10" s="289" t="s">
        <v>1</v>
      </c>
      <c r="J10" s="258" t="s">
        <v>84</v>
      </c>
      <c r="K10" s="22">
        <v>1</v>
      </c>
      <c r="L10" s="67">
        <v>59</v>
      </c>
      <c r="M10" s="16" t="s">
        <v>826</v>
      </c>
      <c r="N10" s="272" t="s">
        <v>827</v>
      </c>
      <c r="O10" s="391" t="s">
        <v>206</v>
      </c>
    </row>
    <row r="11" spans="1:15" ht="75">
      <c r="A11" s="119">
        <v>8</v>
      </c>
      <c r="B11" s="272" t="s">
        <v>210</v>
      </c>
      <c r="C11" s="86" t="s">
        <v>208</v>
      </c>
      <c r="D11" s="67">
        <v>53.15</v>
      </c>
      <c r="E11" s="289">
        <v>40123</v>
      </c>
      <c r="F11" s="268" t="s">
        <v>207</v>
      </c>
      <c r="G11" s="58" t="s">
        <v>1</v>
      </c>
      <c r="H11" s="289" t="s">
        <v>1</v>
      </c>
      <c r="I11" s="289" t="s">
        <v>1</v>
      </c>
      <c r="J11" s="258" t="s">
        <v>84</v>
      </c>
      <c r="K11" s="22">
        <v>1</v>
      </c>
      <c r="L11" s="119">
        <v>69.05</v>
      </c>
      <c r="M11" s="16" t="s">
        <v>826</v>
      </c>
      <c r="N11" s="272" t="s">
        <v>827</v>
      </c>
      <c r="O11" s="392"/>
    </row>
    <row r="12" spans="1:15" s="43" customFormat="1" ht="60" customHeight="1">
      <c r="A12" s="119">
        <v>9</v>
      </c>
      <c r="B12" s="272" t="s">
        <v>211</v>
      </c>
      <c r="C12" s="19" t="s">
        <v>204</v>
      </c>
      <c r="D12" s="67">
        <v>53.15</v>
      </c>
      <c r="E12" s="289">
        <v>40123</v>
      </c>
      <c r="F12" s="268" t="s">
        <v>209</v>
      </c>
      <c r="G12" s="58" t="s">
        <v>1</v>
      </c>
      <c r="H12" s="289" t="s">
        <v>1</v>
      </c>
      <c r="I12" s="289" t="s">
        <v>1</v>
      </c>
      <c r="J12" s="258" t="s">
        <v>84</v>
      </c>
      <c r="K12" s="22">
        <v>1</v>
      </c>
      <c r="L12" s="119">
        <v>35.65</v>
      </c>
      <c r="M12" s="16" t="s">
        <v>826</v>
      </c>
      <c r="N12" s="272" t="s">
        <v>827</v>
      </c>
      <c r="O12" s="393"/>
    </row>
    <row r="13" spans="1:15" ht="75" customHeight="1">
      <c r="A13" s="119">
        <v>10</v>
      </c>
      <c r="B13" s="272" t="s">
        <v>227</v>
      </c>
      <c r="C13" s="13" t="s">
        <v>52</v>
      </c>
      <c r="D13" s="35">
        <v>112.49</v>
      </c>
      <c r="E13" s="289">
        <v>41813</v>
      </c>
      <c r="F13" s="268" t="s">
        <v>44</v>
      </c>
      <c r="G13" s="266">
        <v>84.735029999999995</v>
      </c>
      <c r="H13" s="289">
        <v>41877</v>
      </c>
      <c r="I13" s="289">
        <v>41968</v>
      </c>
      <c r="J13" s="258" t="s">
        <v>84</v>
      </c>
      <c r="K13" s="22">
        <v>1</v>
      </c>
      <c r="L13" s="119">
        <v>69.55</v>
      </c>
      <c r="M13" s="106" t="s">
        <v>830</v>
      </c>
      <c r="N13" s="272" t="s">
        <v>827</v>
      </c>
      <c r="O13" s="258" t="s">
        <v>85</v>
      </c>
    </row>
    <row r="14" spans="1:15" ht="60">
      <c r="A14" s="119">
        <v>11</v>
      </c>
      <c r="B14" s="272" t="s">
        <v>228</v>
      </c>
      <c r="C14" s="13" t="s">
        <v>55</v>
      </c>
      <c r="D14" s="35">
        <v>112.49</v>
      </c>
      <c r="E14" s="289">
        <v>41842</v>
      </c>
      <c r="F14" s="268" t="s">
        <v>56</v>
      </c>
      <c r="G14" s="266">
        <v>93.783739999999995</v>
      </c>
      <c r="H14" s="289">
        <v>42002</v>
      </c>
      <c r="I14" s="289">
        <v>42122</v>
      </c>
      <c r="J14" s="268"/>
      <c r="K14" s="182" t="s">
        <v>1</v>
      </c>
      <c r="L14" s="119">
        <v>0</v>
      </c>
      <c r="M14" s="106" t="s">
        <v>830</v>
      </c>
      <c r="N14" s="272" t="s">
        <v>827</v>
      </c>
      <c r="O14" s="258" t="s">
        <v>411</v>
      </c>
    </row>
    <row r="15" spans="1:15" ht="45">
      <c r="A15" s="119">
        <v>12</v>
      </c>
      <c r="B15" s="272" t="s">
        <v>942</v>
      </c>
      <c r="C15" s="45" t="s">
        <v>95</v>
      </c>
      <c r="D15" s="35">
        <v>90.007999999999996</v>
      </c>
      <c r="E15" s="289">
        <v>41656</v>
      </c>
      <c r="F15" s="268" t="s">
        <v>120</v>
      </c>
      <c r="G15" s="266">
        <v>76.462789999999998</v>
      </c>
      <c r="H15" s="289">
        <v>42235</v>
      </c>
      <c r="I15" s="289">
        <v>42508</v>
      </c>
      <c r="J15" s="258" t="s">
        <v>8</v>
      </c>
      <c r="K15" s="22">
        <v>1</v>
      </c>
      <c r="L15" s="67">
        <v>76.459999999999994</v>
      </c>
      <c r="M15" s="272" t="s">
        <v>831</v>
      </c>
      <c r="N15" s="106" t="s">
        <v>829</v>
      </c>
      <c r="O15" s="258" t="s">
        <v>85</v>
      </c>
    </row>
    <row r="16" spans="1:15" ht="45">
      <c r="A16" s="119">
        <v>13</v>
      </c>
      <c r="B16" s="272" t="s">
        <v>421</v>
      </c>
      <c r="C16" s="13" t="s">
        <v>96</v>
      </c>
      <c r="D16" s="35">
        <v>120.66</v>
      </c>
      <c r="E16" s="289"/>
      <c r="F16" s="268" t="s">
        <v>97</v>
      </c>
      <c r="G16" s="266">
        <v>104.92279000000001</v>
      </c>
      <c r="H16" s="289">
        <v>42230</v>
      </c>
      <c r="I16" s="289">
        <v>42503</v>
      </c>
      <c r="J16" s="258" t="s">
        <v>8</v>
      </c>
      <c r="K16" s="22">
        <v>1</v>
      </c>
      <c r="L16" s="67">
        <f>35.22+22.68635+35.94474</f>
        <v>93.851089999999999</v>
      </c>
      <c r="M16" s="106" t="s">
        <v>835</v>
      </c>
      <c r="N16" s="106" t="s">
        <v>829</v>
      </c>
      <c r="O16" s="258" t="s">
        <v>85</v>
      </c>
    </row>
    <row r="17" spans="1:15" ht="45">
      <c r="A17" s="119">
        <v>14</v>
      </c>
      <c r="B17" s="272" t="s">
        <v>421</v>
      </c>
      <c r="C17" s="13" t="s">
        <v>98</v>
      </c>
      <c r="D17" s="35">
        <v>87.05</v>
      </c>
      <c r="E17" s="289">
        <v>41953</v>
      </c>
      <c r="F17" s="268" t="s">
        <v>99</v>
      </c>
      <c r="G17" s="266">
        <v>78.436580000000006</v>
      </c>
      <c r="H17" s="289">
        <v>42235</v>
      </c>
      <c r="I17" s="289">
        <v>42418</v>
      </c>
      <c r="J17" s="258" t="s">
        <v>8</v>
      </c>
      <c r="K17" s="22">
        <v>1</v>
      </c>
      <c r="L17" s="119">
        <v>78.44</v>
      </c>
      <c r="M17" s="106" t="s">
        <v>835</v>
      </c>
      <c r="N17" s="106" t="s">
        <v>829</v>
      </c>
      <c r="O17" s="258" t="s">
        <v>85</v>
      </c>
    </row>
    <row r="18" spans="1:15" ht="60">
      <c r="A18" s="119">
        <v>15</v>
      </c>
      <c r="B18" s="272" t="s">
        <v>421</v>
      </c>
      <c r="C18" s="13" t="s">
        <v>121</v>
      </c>
      <c r="D18" s="35">
        <v>87.05</v>
      </c>
      <c r="E18" s="289">
        <v>41953</v>
      </c>
      <c r="F18" s="268" t="s">
        <v>99</v>
      </c>
      <c r="G18" s="266">
        <v>77.753020000000006</v>
      </c>
      <c r="H18" s="289">
        <v>42235</v>
      </c>
      <c r="I18" s="289">
        <v>42418</v>
      </c>
      <c r="J18" s="258" t="s">
        <v>8</v>
      </c>
      <c r="K18" s="22">
        <v>1</v>
      </c>
      <c r="L18" s="119">
        <v>77.55</v>
      </c>
      <c r="M18" s="106" t="s">
        <v>835</v>
      </c>
      <c r="N18" s="106" t="s">
        <v>829</v>
      </c>
      <c r="O18" s="258" t="s">
        <v>85</v>
      </c>
    </row>
    <row r="19" spans="1:15" ht="45">
      <c r="A19" s="119">
        <v>16</v>
      </c>
      <c r="B19" s="272" t="s">
        <v>219</v>
      </c>
      <c r="C19" s="13" t="s">
        <v>191</v>
      </c>
      <c r="D19" s="35">
        <v>122.34699999999999</v>
      </c>
      <c r="E19" s="289">
        <v>42039</v>
      </c>
      <c r="F19" s="336" t="s">
        <v>431</v>
      </c>
      <c r="G19" s="411">
        <v>181.61543</v>
      </c>
      <c r="H19" s="414">
        <v>42248</v>
      </c>
      <c r="I19" s="414">
        <v>42185</v>
      </c>
      <c r="J19" s="258" t="s">
        <v>84</v>
      </c>
      <c r="K19" s="22">
        <v>1</v>
      </c>
      <c r="L19" s="67">
        <f>26.12916+28.976+8.89751</f>
        <v>64.002669999999995</v>
      </c>
      <c r="M19" s="106" t="s">
        <v>830</v>
      </c>
      <c r="N19" s="272" t="s">
        <v>827</v>
      </c>
      <c r="O19" s="258" t="s">
        <v>85</v>
      </c>
    </row>
    <row r="20" spans="1:15" ht="45">
      <c r="A20" s="119">
        <v>17</v>
      </c>
      <c r="B20" s="272" t="s">
        <v>219</v>
      </c>
      <c r="C20" s="13" t="s">
        <v>192</v>
      </c>
      <c r="D20" s="35">
        <v>122.35</v>
      </c>
      <c r="E20" s="289">
        <v>42039</v>
      </c>
      <c r="F20" s="426"/>
      <c r="G20" s="412"/>
      <c r="H20" s="416"/>
      <c r="I20" s="416"/>
      <c r="J20" s="258" t="s">
        <v>84</v>
      </c>
      <c r="K20" s="22">
        <v>1</v>
      </c>
      <c r="L20" s="67">
        <f>26.24608+14.95392+26.4273+18.73583</f>
        <v>86.363130000000012</v>
      </c>
      <c r="M20" s="106" t="s">
        <v>830</v>
      </c>
      <c r="N20" s="272" t="s">
        <v>827</v>
      </c>
      <c r="O20" s="258" t="s">
        <v>85</v>
      </c>
    </row>
    <row r="21" spans="1:15" ht="51.75" customHeight="1">
      <c r="A21" s="119">
        <v>18</v>
      </c>
      <c r="B21" s="272" t="s">
        <v>130</v>
      </c>
      <c r="C21" s="13" t="s">
        <v>172</v>
      </c>
      <c r="D21" s="35">
        <v>120.655</v>
      </c>
      <c r="E21" s="289">
        <v>42039</v>
      </c>
      <c r="F21" s="268" t="s">
        <v>124</v>
      </c>
      <c r="G21" s="411">
        <v>284.12950000000001</v>
      </c>
      <c r="H21" s="289">
        <v>42247</v>
      </c>
      <c r="I21" s="289">
        <v>42520</v>
      </c>
      <c r="J21" s="258" t="s">
        <v>8</v>
      </c>
      <c r="K21" s="22">
        <v>1</v>
      </c>
      <c r="L21" s="427">
        <v>312</v>
      </c>
      <c r="M21" s="16" t="s">
        <v>826</v>
      </c>
      <c r="N21" s="272" t="s">
        <v>827</v>
      </c>
      <c r="O21" s="258" t="s">
        <v>85</v>
      </c>
    </row>
    <row r="22" spans="1:15" ht="45">
      <c r="A22" s="119">
        <v>19</v>
      </c>
      <c r="B22" s="272" t="s">
        <v>130</v>
      </c>
      <c r="C22" s="13" t="s">
        <v>173</v>
      </c>
      <c r="D22" s="35">
        <v>120.655</v>
      </c>
      <c r="E22" s="289">
        <v>42039</v>
      </c>
      <c r="F22" s="268" t="s">
        <v>124</v>
      </c>
      <c r="G22" s="428"/>
      <c r="H22" s="289">
        <v>42247</v>
      </c>
      <c r="I22" s="289">
        <v>42520</v>
      </c>
      <c r="J22" s="258" t="s">
        <v>84</v>
      </c>
      <c r="K22" s="22">
        <v>1</v>
      </c>
      <c r="L22" s="429"/>
      <c r="M22" s="16" t="s">
        <v>826</v>
      </c>
      <c r="N22" s="272" t="s">
        <v>827</v>
      </c>
      <c r="O22" s="258" t="s">
        <v>85</v>
      </c>
    </row>
    <row r="23" spans="1:15" ht="45">
      <c r="A23" s="119">
        <v>20</v>
      </c>
      <c r="B23" s="272" t="s">
        <v>130</v>
      </c>
      <c r="C23" s="13" t="s">
        <v>174</v>
      </c>
      <c r="D23" s="35">
        <v>120.655</v>
      </c>
      <c r="E23" s="289">
        <v>42039</v>
      </c>
      <c r="F23" s="268" t="s">
        <v>124</v>
      </c>
      <c r="G23" s="412"/>
      <c r="H23" s="289">
        <v>42247</v>
      </c>
      <c r="I23" s="289">
        <v>42520</v>
      </c>
      <c r="J23" s="258" t="s">
        <v>84</v>
      </c>
      <c r="K23" s="22">
        <v>1</v>
      </c>
      <c r="L23" s="430"/>
      <c r="M23" s="16" t="s">
        <v>826</v>
      </c>
      <c r="N23" s="272" t="s">
        <v>827</v>
      </c>
      <c r="O23" s="258" t="s">
        <v>85</v>
      </c>
    </row>
    <row r="24" spans="1:15" ht="44.25" customHeight="1">
      <c r="A24" s="119">
        <v>21</v>
      </c>
      <c r="B24" s="272" t="s">
        <v>210</v>
      </c>
      <c r="C24" s="13" t="s">
        <v>139</v>
      </c>
      <c r="D24" s="35">
        <v>102.05</v>
      </c>
      <c r="E24" s="289"/>
      <c r="F24" s="268" t="s">
        <v>140</v>
      </c>
      <c r="G24" s="266">
        <v>97.39913</v>
      </c>
      <c r="H24" s="289">
        <v>42256</v>
      </c>
      <c r="I24" s="289">
        <v>42529</v>
      </c>
      <c r="J24" s="258" t="s">
        <v>84</v>
      </c>
      <c r="K24" s="22">
        <v>1</v>
      </c>
      <c r="L24" s="67">
        <v>97.46</v>
      </c>
      <c r="M24" s="16" t="s">
        <v>826</v>
      </c>
      <c r="N24" s="106" t="s">
        <v>829</v>
      </c>
      <c r="O24" s="258" t="s">
        <v>85</v>
      </c>
    </row>
    <row r="25" spans="1:15" ht="42.75" customHeight="1">
      <c r="A25" s="119">
        <v>22</v>
      </c>
      <c r="B25" s="272" t="s">
        <v>228</v>
      </c>
      <c r="C25" s="45" t="s">
        <v>141</v>
      </c>
      <c r="D25" s="35">
        <v>122.34</v>
      </c>
      <c r="E25" s="289"/>
      <c r="F25" s="268" t="s">
        <v>119</v>
      </c>
      <c r="G25" s="266">
        <v>97.497159999999994</v>
      </c>
      <c r="H25" s="289">
        <v>42373</v>
      </c>
      <c r="I25" s="289">
        <v>42646</v>
      </c>
      <c r="J25" s="258" t="s">
        <v>84</v>
      </c>
      <c r="K25" s="22">
        <v>1</v>
      </c>
      <c r="L25" s="67">
        <f>16.78519+18.1672+17.22272+10.21369+34.47054</f>
        <v>96.859340000000003</v>
      </c>
      <c r="M25" s="106" t="s">
        <v>830</v>
      </c>
      <c r="N25" s="272" t="s">
        <v>827</v>
      </c>
      <c r="O25" s="258" t="s">
        <v>85</v>
      </c>
    </row>
    <row r="26" spans="1:15" ht="44.25" customHeight="1">
      <c r="A26" s="119">
        <v>23</v>
      </c>
      <c r="B26" s="272" t="s">
        <v>217</v>
      </c>
      <c r="C26" s="45" t="s">
        <v>621</v>
      </c>
      <c r="D26" s="35">
        <v>81.308999999999997</v>
      </c>
      <c r="E26" s="289">
        <v>41666</v>
      </c>
      <c r="F26" s="272" t="s">
        <v>348</v>
      </c>
      <c r="G26" s="266">
        <v>71.13</v>
      </c>
      <c r="H26" s="289">
        <v>42965</v>
      </c>
      <c r="I26" s="289">
        <v>43237</v>
      </c>
      <c r="J26" s="58" t="s">
        <v>1082</v>
      </c>
      <c r="K26" s="21">
        <v>0.12</v>
      </c>
      <c r="L26" s="119">
        <v>0</v>
      </c>
      <c r="M26" s="272" t="s">
        <v>831</v>
      </c>
      <c r="N26" s="272" t="s">
        <v>827</v>
      </c>
      <c r="O26" s="258" t="s">
        <v>1090</v>
      </c>
    </row>
    <row r="27" spans="1:15" ht="45">
      <c r="A27" s="119">
        <v>24</v>
      </c>
      <c r="B27" s="272" t="s">
        <v>221</v>
      </c>
      <c r="C27" s="13" t="s">
        <v>194</v>
      </c>
      <c r="D27" s="35">
        <v>122.34</v>
      </c>
      <c r="E27" s="289"/>
      <c r="F27" s="272" t="s">
        <v>360</v>
      </c>
      <c r="G27" s="266">
        <v>94.7102</v>
      </c>
      <c r="H27" s="289">
        <v>42502</v>
      </c>
      <c r="I27" s="289">
        <v>42866</v>
      </c>
      <c r="J27" s="260" t="s">
        <v>8</v>
      </c>
      <c r="K27" s="22">
        <v>1</v>
      </c>
      <c r="L27" s="67">
        <v>108</v>
      </c>
      <c r="M27" s="16" t="s">
        <v>826</v>
      </c>
      <c r="N27" s="272" t="s">
        <v>827</v>
      </c>
      <c r="O27" s="258"/>
    </row>
    <row r="28" spans="1:15" ht="45">
      <c r="A28" s="119">
        <v>25</v>
      </c>
      <c r="B28" s="272" t="s">
        <v>211</v>
      </c>
      <c r="C28" s="13" t="s">
        <v>193</v>
      </c>
      <c r="D28" s="35">
        <v>122.34</v>
      </c>
      <c r="E28" s="289"/>
      <c r="F28" s="268" t="s">
        <v>241</v>
      </c>
      <c r="G28" s="266">
        <v>98.508420000000001</v>
      </c>
      <c r="H28" s="289">
        <v>42432</v>
      </c>
      <c r="I28" s="289">
        <v>42706</v>
      </c>
      <c r="J28" s="1"/>
      <c r="K28" s="1"/>
      <c r="L28" s="119">
        <v>0</v>
      </c>
      <c r="M28" s="16" t="s">
        <v>826</v>
      </c>
      <c r="N28" s="272" t="s">
        <v>827</v>
      </c>
      <c r="O28" s="258" t="s">
        <v>10</v>
      </c>
    </row>
    <row r="29" spans="1:15" ht="48.75" customHeight="1">
      <c r="A29" s="119">
        <v>26</v>
      </c>
      <c r="B29" s="272" t="s">
        <v>219</v>
      </c>
      <c r="C29" s="45" t="s">
        <v>388</v>
      </c>
      <c r="D29" s="35">
        <v>122.34</v>
      </c>
      <c r="E29" s="289">
        <v>42198</v>
      </c>
      <c r="F29" s="272" t="s">
        <v>356</v>
      </c>
      <c r="G29" s="266">
        <v>91.540270000000007</v>
      </c>
      <c r="H29" s="289">
        <v>42671</v>
      </c>
      <c r="I29" s="289">
        <v>42943</v>
      </c>
      <c r="J29" s="258" t="s">
        <v>84</v>
      </c>
      <c r="K29" s="22">
        <v>1</v>
      </c>
      <c r="L29" s="67">
        <v>91.54</v>
      </c>
      <c r="M29" s="106" t="s">
        <v>830</v>
      </c>
      <c r="N29" s="272" t="s">
        <v>827</v>
      </c>
      <c r="O29" s="258"/>
    </row>
    <row r="30" spans="1:15" ht="75">
      <c r="A30" s="119">
        <v>27</v>
      </c>
      <c r="B30" s="272" t="s">
        <v>942</v>
      </c>
      <c r="C30" s="45" t="s">
        <v>195</v>
      </c>
      <c r="D30" s="35">
        <v>122.34</v>
      </c>
      <c r="E30" s="289"/>
      <c r="F30" s="268" t="s">
        <v>242</v>
      </c>
      <c r="G30" s="266">
        <v>109.48</v>
      </c>
      <c r="H30" s="289">
        <v>42860</v>
      </c>
      <c r="I30" s="289">
        <v>43135</v>
      </c>
      <c r="J30" s="258" t="s">
        <v>84</v>
      </c>
      <c r="K30" s="22">
        <v>1</v>
      </c>
      <c r="L30" s="119">
        <v>109.48</v>
      </c>
      <c r="M30" s="272" t="s">
        <v>831</v>
      </c>
      <c r="N30" s="106" t="s">
        <v>829</v>
      </c>
      <c r="O30" s="258"/>
    </row>
    <row r="31" spans="1:15" ht="45">
      <c r="A31" s="119">
        <v>28</v>
      </c>
      <c r="B31" s="272" t="s">
        <v>942</v>
      </c>
      <c r="C31" s="45" t="s">
        <v>196</v>
      </c>
      <c r="D31" s="35">
        <v>90.007999999999996</v>
      </c>
      <c r="E31" s="289">
        <v>41661</v>
      </c>
      <c r="F31" s="175" t="s">
        <v>576</v>
      </c>
      <c r="G31" s="266">
        <v>74.933769999999996</v>
      </c>
      <c r="H31" s="289">
        <v>42818</v>
      </c>
      <c r="I31" s="289">
        <v>43092</v>
      </c>
      <c r="J31" s="258" t="s">
        <v>84</v>
      </c>
      <c r="K31" s="22">
        <v>1</v>
      </c>
      <c r="L31" s="67">
        <v>73.258769999999998</v>
      </c>
      <c r="M31" s="106" t="s">
        <v>829</v>
      </c>
      <c r="N31" s="106" t="s">
        <v>829</v>
      </c>
      <c r="O31" s="258"/>
    </row>
    <row r="32" spans="1:15" ht="49.5" customHeight="1">
      <c r="A32" s="119">
        <v>29</v>
      </c>
      <c r="B32" s="272" t="s">
        <v>211</v>
      </c>
      <c r="C32" s="45" t="s">
        <v>600</v>
      </c>
      <c r="D32" s="35">
        <v>114.7</v>
      </c>
      <c r="E32" s="289"/>
      <c r="F32" s="272" t="s">
        <v>601</v>
      </c>
      <c r="G32" s="266">
        <v>120.38788</v>
      </c>
      <c r="H32" s="289">
        <v>42860</v>
      </c>
      <c r="I32" s="289">
        <v>43163</v>
      </c>
      <c r="J32" s="258" t="s">
        <v>84</v>
      </c>
      <c r="K32" s="22">
        <v>1</v>
      </c>
      <c r="L32" s="119">
        <v>71.41</v>
      </c>
      <c r="M32" s="16" t="s">
        <v>826</v>
      </c>
      <c r="N32" s="272" t="s">
        <v>827</v>
      </c>
      <c r="O32" s="258" t="s">
        <v>85</v>
      </c>
    </row>
    <row r="33" spans="1:15" ht="60" customHeight="1">
      <c r="A33" s="119">
        <v>30</v>
      </c>
      <c r="B33" s="272" t="s">
        <v>943</v>
      </c>
      <c r="C33" s="45" t="s">
        <v>605</v>
      </c>
      <c r="D33" s="35">
        <v>122.49</v>
      </c>
      <c r="E33" s="289">
        <v>41698</v>
      </c>
      <c r="F33" s="272" t="s">
        <v>456</v>
      </c>
      <c r="G33" s="266">
        <v>104.64408</v>
      </c>
      <c r="H33" s="289"/>
      <c r="I33" s="289"/>
      <c r="J33" s="1"/>
      <c r="K33" s="1"/>
      <c r="L33" s="119">
        <v>0</v>
      </c>
      <c r="M33" s="272" t="s">
        <v>831</v>
      </c>
      <c r="N33" s="106" t="s">
        <v>829</v>
      </c>
      <c r="O33" s="272" t="s">
        <v>774</v>
      </c>
    </row>
    <row r="34" spans="1:15" ht="45">
      <c r="A34" s="119">
        <v>31</v>
      </c>
      <c r="B34" s="272" t="s">
        <v>943</v>
      </c>
      <c r="C34" s="45" t="s">
        <v>1083</v>
      </c>
      <c r="D34" s="35">
        <v>122.49</v>
      </c>
      <c r="E34" s="289">
        <v>41698</v>
      </c>
      <c r="F34" s="272" t="s">
        <v>456</v>
      </c>
      <c r="G34" s="266">
        <v>99.126720000000006</v>
      </c>
      <c r="H34" s="289">
        <v>42788</v>
      </c>
      <c r="I34" s="289">
        <v>43060</v>
      </c>
      <c r="J34" s="1"/>
      <c r="K34" s="1"/>
      <c r="L34" s="119">
        <v>0</v>
      </c>
      <c r="M34" s="272" t="s">
        <v>831</v>
      </c>
      <c r="N34" s="106" t="s">
        <v>829</v>
      </c>
      <c r="O34" s="258" t="s">
        <v>10</v>
      </c>
    </row>
    <row r="35" spans="1:15" ht="45">
      <c r="A35" s="119">
        <v>32</v>
      </c>
      <c r="B35" s="272" t="s">
        <v>210</v>
      </c>
      <c r="C35" s="13" t="s">
        <v>197</v>
      </c>
      <c r="D35" s="35">
        <v>102.05</v>
      </c>
      <c r="E35" s="289">
        <v>41884</v>
      </c>
      <c r="F35" s="272" t="s">
        <v>383</v>
      </c>
      <c r="G35" s="266">
        <v>96.681389999999993</v>
      </c>
      <c r="H35" s="289">
        <v>42593</v>
      </c>
      <c r="I35" s="289">
        <v>42865</v>
      </c>
      <c r="J35" s="258" t="s">
        <v>84</v>
      </c>
      <c r="K35" s="22">
        <v>1</v>
      </c>
      <c r="L35" s="67">
        <v>99.69</v>
      </c>
      <c r="M35" s="272" t="s">
        <v>826</v>
      </c>
      <c r="N35" s="106" t="s">
        <v>829</v>
      </c>
      <c r="O35" s="258" t="s">
        <v>85</v>
      </c>
    </row>
    <row r="36" spans="1:15" ht="45">
      <c r="A36" s="119">
        <v>33</v>
      </c>
      <c r="B36" s="272" t="s">
        <v>220</v>
      </c>
      <c r="C36" s="45" t="s">
        <v>198</v>
      </c>
      <c r="D36" s="35">
        <v>114.07</v>
      </c>
      <c r="E36" s="289">
        <v>42044</v>
      </c>
      <c r="F36" s="272" t="s">
        <v>363</v>
      </c>
      <c r="G36" s="266">
        <v>102.72458</v>
      </c>
      <c r="H36" s="289">
        <v>42788</v>
      </c>
      <c r="I36" s="289">
        <v>43060</v>
      </c>
      <c r="J36" s="258" t="s">
        <v>1079</v>
      </c>
      <c r="K36" s="22">
        <v>0.96</v>
      </c>
      <c r="L36" s="67">
        <v>86.93</v>
      </c>
      <c r="M36" s="272" t="s">
        <v>828</v>
      </c>
      <c r="N36" s="106" t="s">
        <v>829</v>
      </c>
      <c r="O36" s="258"/>
    </row>
    <row r="37" spans="1:15" ht="45">
      <c r="A37" s="119">
        <v>34</v>
      </c>
      <c r="B37" s="272" t="s">
        <v>942</v>
      </c>
      <c r="C37" s="45" t="s">
        <v>606</v>
      </c>
      <c r="D37" s="35">
        <v>122.34</v>
      </c>
      <c r="E37" s="289"/>
      <c r="F37" s="272" t="s">
        <v>321</v>
      </c>
      <c r="G37" s="266">
        <v>103.50263</v>
      </c>
      <c r="H37" s="289">
        <v>42783</v>
      </c>
      <c r="I37" s="289">
        <v>43055</v>
      </c>
      <c r="J37" s="258" t="s">
        <v>84</v>
      </c>
      <c r="K37" s="22">
        <v>1</v>
      </c>
      <c r="L37" s="67">
        <v>103.5</v>
      </c>
      <c r="M37" s="272" t="s">
        <v>831</v>
      </c>
      <c r="N37" s="106" t="s">
        <v>829</v>
      </c>
      <c r="O37" s="258"/>
    </row>
    <row r="38" spans="1:15" ht="60" customHeight="1">
      <c r="A38" s="119">
        <v>35</v>
      </c>
      <c r="B38" s="272" t="s">
        <v>597</v>
      </c>
      <c r="C38" s="13" t="s">
        <v>199</v>
      </c>
      <c r="D38" s="35">
        <v>122.34</v>
      </c>
      <c r="E38" s="289">
        <v>42038</v>
      </c>
      <c r="F38" s="268"/>
      <c r="G38" s="266"/>
      <c r="H38" s="289"/>
      <c r="I38" s="289"/>
      <c r="J38" s="1"/>
      <c r="K38" s="1"/>
      <c r="L38" s="119"/>
      <c r="M38" s="272" t="s">
        <v>828</v>
      </c>
      <c r="N38" s="106" t="s">
        <v>829</v>
      </c>
      <c r="O38" s="258" t="s">
        <v>667</v>
      </c>
    </row>
    <row r="39" spans="1:15" ht="42" customHeight="1">
      <c r="A39" s="119">
        <v>36</v>
      </c>
      <c r="B39" s="272" t="s">
        <v>220</v>
      </c>
      <c r="C39" s="45" t="s">
        <v>311</v>
      </c>
      <c r="D39" s="35">
        <v>122.34</v>
      </c>
      <c r="E39" s="289">
        <v>42409</v>
      </c>
      <c r="F39" s="272" t="s">
        <v>598</v>
      </c>
      <c r="G39" s="266">
        <v>98.120769999999993</v>
      </c>
      <c r="H39" s="289">
        <v>42860</v>
      </c>
      <c r="I39" s="289">
        <v>43135</v>
      </c>
      <c r="J39" s="258" t="s">
        <v>84</v>
      </c>
      <c r="K39" s="22">
        <v>1</v>
      </c>
      <c r="L39" s="67">
        <v>106.81182</v>
      </c>
      <c r="M39" s="272" t="s">
        <v>828</v>
      </c>
      <c r="N39" s="106" t="s">
        <v>829</v>
      </c>
      <c r="O39" s="258"/>
    </row>
    <row r="40" spans="1:15" ht="47.25" customHeight="1">
      <c r="A40" s="119">
        <v>37</v>
      </c>
      <c r="B40" s="272" t="s">
        <v>220</v>
      </c>
      <c r="C40" s="45" t="s">
        <v>488</v>
      </c>
      <c r="D40" s="35">
        <v>126.97</v>
      </c>
      <c r="E40" s="289">
        <v>42611</v>
      </c>
      <c r="F40" s="272" t="s">
        <v>489</v>
      </c>
      <c r="G40" s="266">
        <v>126.19283</v>
      </c>
      <c r="H40" s="289">
        <v>42774</v>
      </c>
      <c r="I40" s="289">
        <v>43046</v>
      </c>
      <c r="J40" s="272" t="s">
        <v>1158</v>
      </c>
      <c r="K40" s="21">
        <v>0.5</v>
      </c>
      <c r="L40" s="67">
        <v>31.448029999999999</v>
      </c>
      <c r="M40" s="272" t="s">
        <v>828</v>
      </c>
      <c r="N40" s="106" t="s">
        <v>829</v>
      </c>
      <c r="O40" s="258"/>
    </row>
    <row r="41" spans="1:15" ht="43.5" customHeight="1">
      <c r="A41" s="119">
        <v>38</v>
      </c>
      <c r="B41" s="272" t="s">
        <v>220</v>
      </c>
      <c r="C41" s="45" t="s">
        <v>624</v>
      </c>
      <c r="D41" s="35">
        <v>122.34</v>
      </c>
      <c r="E41" s="289">
        <v>42611</v>
      </c>
      <c r="F41" s="272" t="s">
        <v>499</v>
      </c>
      <c r="G41" s="266">
        <v>105.39075</v>
      </c>
      <c r="H41" s="289">
        <v>42931</v>
      </c>
      <c r="I41" s="289">
        <v>43204</v>
      </c>
      <c r="J41" s="272" t="s">
        <v>1159</v>
      </c>
      <c r="K41" s="21">
        <v>0.35</v>
      </c>
      <c r="L41" s="119">
        <v>0</v>
      </c>
      <c r="M41" s="272" t="s">
        <v>828</v>
      </c>
      <c r="N41" s="106" t="s">
        <v>829</v>
      </c>
      <c r="O41" s="258"/>
    </row>
    <row r="42" spans="1:15" ht="42" customHeight="1">
      <c r="A42" s="119">
        <v>39</v>
      </c>
      <c r="B42" s="272" t="s">
        <v>934</v>
      </c>
      <c r="C42" s="45" t="s">
        <v>628</v>
      </c>
      <c r="D42" s="35">
        <v>122.34</v>
      </c>
      <c r="E42" s="289">
        <v>42753</v>
      </c>
      <c r="F42" s="272" t="s">
        <v>629</v>
      </c>
      <c r="G42" s="266">
        <v>124.50039</v>
      </c>
      <c r="H42" s="289">
        <v>42999</v>
      </c>
      <c r="I42" s="289">
        <v>43271</v>
      </c>
      <c r="J42" s="272" t="s">
        <v>179</v>
      </c>
      <c r="K42" s="21">
        <v>0.6</v>
      </c>
      <c r="L42" s="119">
        <v>40.49</v>
      </c>
      <c r="M42" s="106" t="s">
        <v>830</v>
      </c>
      <c r="N42" s="272" t="s">
        <v>827</v>
      </c>
      <c r="O42" s="258"/>
    </row>
    <row r="43" spans="1:15" ht="67.5" customHeight="1">
      <c r="A43" s="119">
        <v>40</v>
      </c>
      <c r="B43" s="272" t="s">
        <v>220</v>
      </c>
      <c r="C43" s="45" t="s">
        <v>674</v>
      </c>
      <c r="D43" s="35">
        <v>0</v>
      </c>
      <c r="E43" s="289"/>
      <c r="F43" s="272" t="s">
        <v>675</v>
      </c>
      <c r="G43" s="266">
        <v>106.95</v>
      </c>
      <c r="H43" s="289">
        <v>43014</v>
      </c>
      <c r="I43" s="289">
        <v>42921</v>
      </c>
      <c r="J43" s="272" t="s">
        <v>955</v>
      </c>
      <c r="K43" s="21">
        <v>0.45</v>
      </c>
      <c r="L43" s="119">
        <v>27.85</v>
      </c>
      <c r="M43" s="272" t="s">
        <v>828</v>
      </c>
      <c r="N43" s="106" t="s">
        <v>829</v>
      </c>
      <c r="O43" s="258"/>
    </row>
    <row r="44" spans="1:15" ht="42" customHeight="1">
      <c r="A44" s="119">
        <v>41</v>
      </c>
      <c r="B44" s="272" t="s">
        <v>135</v>
      </c>
      <c r="C44" s="45" t="s">
        <v>1096</v>
      </c>
      <c r="D44" s="35">
        <v>0</v>
      </c>
      <c r="E44" s="289">
        <v>42495</v>
      </c>
      <c r="F44" s="272" t="s">
        <v>738</v>
      </c>
      <c r="G44" s="266">
        <v>105.12886</v>
      </c>
      <c r="H44" s="289">
        <v>43133</v>
      </c>
      <c r="I44" s="289">
        <v>43344</v>
      </c>
      <c r="J44" s="272" t="s">
        <v>1095</v>
      </c>
      <c r="K44" s="21">
        <v>0.4</v>
      </c>
      <c r="L44" s="67">
        <v>56.77</v>
      </c>
      <c r="M44" s="106" t="s">
        <v>832</v>
      </c>
      <c r="N44" s="106" t="s">
        <v>829</v>
      </c>
      <c r="O44" s="258"/>
    </row>
    <row r="45" spans="1:15" ht="48.75" customHeight="1">
      <c r="A45" s="119">
        <v>42</v>
      </c>
      <c r="B45" s="272" t="s">
        <v>136</v>
      </c>
      <c r="C45" s="45" t="s">
        <v>765</v>
      </c>
      <c r="D45" s="35">
        <v>126.97</v>
      </c>
      <c r="E45" s="289">
        <v>42633</v>
      </c>
      <c r="F45" s="272" t="s">
        <v>766</v>
      </c>
      <c r="G45" s="266">
        <v>102.58</v>
      </c>
      <c r="H45" s="289"/>
      <c r="I45" s="289"/>
      <c r="J45" s="272"/>
      <c r="K45" s="21"/>
      <c r="L45" s="119"/>
      <c r="M45" s="272" t="s">
        <v>835</v>
      </c>
      <c r="N45" s="106" t="s">
        <v>829</v>
      </c>
      <c r="O45" s="258" t="s">
        <v>1034</v>
      </c>
    </row>
    <row r="46" spans="1:15" ht="48.75" customHeight="1">
      <c r="A46" s="119">
        <v>43</v>
      </c>
      <c r="B46" s="272" t="s">
        <v>136</v>
      </c>
      <c r="C46" s="45" t="s">
        <v>781</v>
      </c>
      <c r="D46" s="35">
        <v>122.34</v>
      </c>
      <c r="E46" s="289">
        <v>42983</v>
      </c>
      <c r="F46" s="272" t="s">
        <v>782</v>
      </c>
      <c r="G46" s="266">
        <v>102.58168999999999</v>
      </c>
      <c r="H46" s="289"/>
      <c r="I46" s="289"/>
      <c r="J46" s="272" t="s">
        <v>654</v>
      </c>
      <c r="K46" s="21">
        <v>0.02</v>
      </c>
      <c r="L46" s="119"/>
      <c r="M46" s="272" t="s">
        <v>835</v>
      </c>
      <c r="N46" s="106" t="s">
        <v>829</v>
      </c>
      <c r="O46" s="258" t="s">
        <v>783</v>
      </c>
    </row>
    <row r="47" spans="1:15" ht="51" customHeight="1">
      <c r="A47" s="119">
        <v>44</v>
      </c>
      <c r="B47" s="272" t="s">
        <v>228</v>
      </c>
      <c r="C47" s="45" t="s">
        <v>998</v>
      </c>
      <c r="D47" s="35">
        <v>122.34</v>
      </c>
      <c r="E47" s="289"/>
      <c r="F47" s="272" t="s">
        <v>999</v>
      </c>
      <c r="G47" s="266">
        <v>98.774979999999999</v>
      </c>
      <c r="H47" s="289">
        <v>43237</v>
      </c>
      <c r="I47" s="289">
        <v>43512</v>
      </c>
      <c r="J47" s="268" t="s">
        <v>1008</v>
      </c>
      <c r="K47" s="22"/>
      <c r="L47" s="67"/>
      <c r="M47" s="106" t="s">
        <v>830</v>
      </c>
      <c r="N47" s="272" t="s">
        <v>827</v>
      </c>
      <c r="O47" s="258"/>
    </row>
    <row r="48" spans="1:15" ht="60" customHeight="1">
      <c r="A48" s="119">
        <v>45</v>
      </c>
      <c r="B48" s="272" t="s">
        <v>237</v>
      </c>
      <c r="C48" s="45" t="s">
        <v>1005</v>
      </c>
      <c r="D48" s="107">
        <v>127.28416</v>
      </c>
      <c r="E48" s="289">
        <v>42713</v>
      </c>
      <c r="F48" s="272" t="s">
        <v>1006</v>
      </c>
      <c r="G48" s="266">
        <v>104.03086</v>
      </c>
      <c r="H48" s="1"/>
      <c r="I48" s="1"/>
      <c r="J48" s="119"/>
      <c r="K48" s="1"/>
      <c r="L48" s="1"/>
      <c r="N48" s="1"/>
      <c r="O48" s="272" t="s">
        <v>181</v>
      </c>
    </row>
    <row r="49" spans="1:15" ht="48.75" customHeight="1">
      <c r="A49" s="119">
        <v>46</v>
      </c>
      <c r="B49" s="272" t="s">
        <v>219</v>
      </c>
      <c r="C49" s="45" t="s">
        <v>1104</v>
      </c>
      <c r="D49" s="35">
        <v>122.34</v>
      </c>
      <c r="E49" s="289">
        <v>42450</v>
      </c>
      <c r="F49" s="272" t="s">
        <v>383</v>
      </c>
      <c r="G49" s="266">
        <v>98.915530000000004</v>
      </c>
      <c r="H49" s="289"/>
      <c r="I49" s="289"/>
      <c r="J49" s="258"/>
      <c r="K49" s="22"/>
      <c r="L49" s="67"/>
      <c r="M49" s="106" t="s">
        <v>830</v>
      </c>
      <c r="N49" s="272" t="s">
        <v>827</v>
      </c>
      <c r="O49" s="258" t="s">
        <v>1105</v>
      </c>
    </row>
    <row r="50" spans="1:15" ht="48.75" customHeight="1">
      <c r="A50" s="119">
        <v>47</v>
      </c>
      <c r="B50" s="272" t="s">
        <v>219</v>
      </c>
      <c r="C50" s="45" t="s">
        <v>1109</v>
      </c>
      <c r="D50" s="35"/>
      <c r="E50" s="289"/>
      <c r="F50" s="272" t="s">
        <v>629</v>
      </c>
      <c r="G50" s="266">
        <v>98.915530000000004</v>
      </c>
      <c r="H50" s="289"/>
      <c r="I50" s="289"/>
      <c r="J50" s="258"/>
      <c r="K50" s="22"/>
      <c r="L50" s="67"/>
      <c r="M50" s="106" t="s">
        <v>830</v>
      </c>
      <c r="N50" s="272" t="s">
        <v>827</v>
      </c>
      <c r="O50" s="258" t="s">
        <v>1110</v>
      </c>
    </row>
    <row r="51" spans="1:15" ht="48.75" customHeight="1">
      <c r="A51" s="119">
        <v>48</v>
      </c>
      <c r="B51" s="272" t="s">
        <v>219</v>
      </c>
      <c r="C51" s="45" t="s">
        <v>1112</v>
      </c>
      <c r="D51" s="35">
        <v>122.34</v>
      </c>
      <c r="E51" s="289"/>
      <c r="F51" s="272" t="s">
        <v>629</v>
      </c>
      <c r="G51" s="266">
        <v>98.915530000000004</v>
      </c>
      <c r="H51" s="289"/>
      <c r="I51" s="289"/>
      <c r="J51" s="258"/>
      <c r="K51" s="22"/>
      <c r="L51" s="67"/>
      <c r="M51" s="106" t="s">
        <v>830</v>
      </c>
      <c r="N51" s="272" t="s">
        <v>827</v>
      </c>
      <c r="O51" s="258" t="s">
        <v>1105</v>
      </c>
    </row>
    <row r="52" spans="1:15" ht="45">
      <c r="A52" s="119">
        <v>49</v>
      </c>
      <c r="B52" s="272" t="s">
        <v>597</v>
      </c>
      <c r="C52" s="45" t="s">
        <v>1180</v>
      </c>
      <c r="D52" s="35"/>
      <c r="E52" s="289"/>
      <c r="F52" s="272" t="s">
        <v>1181</v>
      </c>
      <c r="G52" s="269">
        <v>137.91094000000001</v>
      </c>
      <c r="H52" s="289"/>
      <c r="I52" s="289"/>
      <c r="J52" s="258"/>
      <c r="K52" s="22"/>
      <c r="L52" s="269"/>
      <c r="M52" s="16"/>
      <c r="N52" s="272"/>
      <c r="O52" s="258" t="s">
        <v>1182</v>
      </c>
    </row>
    <row r="53" spans="1:15" ht="48.75" customHeight="1">
      <c r="A53" s="119">
        <v>50</v>
      </c>
      <c r="B53" s="272" t="s">
        <v>211</v>
      </c>
      <c r="C53" s="45" t="s">
        <v>1111</v>
      </c>
      <c r="D53" s="35"/>
      <c r="E53" s="289"/>
      <c r="F53" s="272" t="s">
        <v>629</v>
      </c>
      <c r="G53" s="266">
        <v>102.09407</v>
      </c>
      <c r="H53" s="289"/>
      <c r="I53" s="289"/>
      <c r="J53" s="258"/>
      <c r="K53" s="22"/>
      <c r="L53" s="67"/>
      <c r="M53" s="106" t="s">
        <v>826</v>
      </c>
      <c r="N53" s="272" t="s">
        <v>827</v>
      </c>
      <c r="O53" s="258" t="s">
        <v>1105</v>
      </c>
    </row>
    <row r="54" spans="1:15" ht="42" customHeight="1">
      <c r="A54" s="119"/>
      <c r="B54" s="268"/>
      <c r="C54" s="258" t="s">
        <v>202</v>
      </c>
      <c r="D54" s="259">
        <f>SUM(D4:D47)</f>
        <v>4402.987000000001</v>
      </c>
      <c r="E54" s="44"/>
      <c r="F54" s="258"/>
      <c r="G54" s="41"/>
      <c r="H54" s="42"/>
      <c r="I54" s="42"/>
      <c r="J54" s="1"/>
      <c r="K54" s="1"/>
      <c r="L54" s="29">
        <f>SUM(L13:L38)</f>
        <v>1796.345</v>
      </c>
      <c r="M54" s="29"/>
      <c r="N54" s="29"/>
      <c r="O54" s="268"/>
    </row>
    <row r="69" ht="21" customHeight="1"/>
  </sheetData>
  <mergeCells count="20">
    <mergeCell ref="A1:O1"/>
    <mergeCell ref="A2:A3"/>
    <mergeCell ref="C2:C3"/>
    <mergeCell ref="F2:F3"/>
    <mergeCell ref="G2:G3"/>
    <mergeCell ref="B2:B3"/>
    <mergeCell ref="D2:E2"/>
    <mergeCell ref="O2:O3"/>
    <mergeCell ref="F19:F20"/>
    <mergeCell ref="M2:M3"/>
    <mergeCell ref="N2:N3"/>
    <mergeCell ref="H2:H3"/>
    <mergeCell ref="I2:I3"/>
    <mergeCell ref="J2:K2"/>
    <mergeCell ref="G19:G20"/>
    <mergeCell ref="H19:H20"/>
    <mergeCell ref="I19:I20"/>
    <mergeCell ref="O10:O12"/>
    <mergeCell ref="L21:L23"/>
    <mergeCell ref="G21:G23"/>
  </mergeCells>
  <pageMargins left="0.27559055118110198" right="0.15748031496063" top="0.39370078740157499" bottom="0.15748031496063" header="0.196850393700787" footer="0.15748031496063"/>
  <pageSetup paperSize="9" scale="71" orientation="landscape" horizontalDpi="200" verticalDpi="200" r:id="rId1"/>
  <headerFooter>
    <oddHeader>&amp;R&amp;"-,Bold"&amp;18May-2018</oddHeader>
  </headerFooter>
  <rowBreaks count="1" manualBreakCount="1">
    <brk id="15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8">
    <tabColor rgb="FFFFFF00"/>
  </sheetPr>
  <dimension ref="A1:O47"/>
  <sheetViews>
    <sheetView view="pageBreakPreview" topLeftCell="E37" zoomScaleSheetLayoutView="100" workbookViewId="0">
      <selection activeCell="P13" sqref="P1:V1048576"/>
    </sheetView>
  </sheetViews>
  <sheetFormatPr defaultColWidth="9.140625" defaultRowHeight="15"/>
  <cols>
    <col min="1" max="1" width="3.5703125" style="7" customWidth="1"/>
    <col min="2" max="2" width="12.28515625" style="7" customWidth="1"/>
    <col min="3" max="3" width="22.7109375" style="7" customWidth="1"/>
    <col min="4" max="5" width="15" style="7" customWidth="1"/>
    <col min="6" max="6" width="14.28515625" style="7" customWidth="1"/>
    <col min="7" max="7" width="10.85546875" style="8" customWidth="1"/>
    <col min="8" max="8" width="13.7109375" style="7" customWidth="1"/>
    <col min="9" max="9" width="15.42578125" style="7" customWidth="1"/>
    <col min="10" max="10" width="17.7109375" style="7" customWidth="1"/>
    <col min="11" max="11" width="6.140625" style="7" customWidth="1"/>
    <col min="12" max="12" width="16.7109375" style="8" customWidth="1"/>
    <col min="13" max="13" width="11.7109375" style="155" customWidth="1"/>
    <col min="14" max="14" width="15.42578125" style="155" customWidth="1"/>
    <col min="15" max="15" width="15.28515625" style="7" customWidth="1"/>
    <col min="16" max="16384" width="9.140625" style="7"/>
  </cols>
  <sheetData>
    <row r="1" spans="1:15" ht="27" thickBot="1">
      <c r="A1" s="400" t="s">
        <v>401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45.75" customHeight="1" thickTop="1">
      <c r="A2" s="402" t="s">
        <v>2</v>
      </c>
      <c r="B2" s="331" t="s">
        <v>223</v>
      </c>
      <c r="C2" s="402" t="s">
        <v>3</v>
      </c>
      <c r="D2" s="320" t="s">
        <v>833</v>
      </c>
      <c r="E2" s="321"/>
      <c r="F2" s="402" t="s">
        <v>87</v>
      </c>
      <c r="G2" s="279" t="s">
        <v>326</v>
      </c>
      <c r="H2" s="402" t="s">
        <v>4</v>
      </c>
      <c r="I2" s="402" t="s">
        <v>5</v>
      </c>
      <c r="J2" s="401" t="s">
        <v>92</v>
      </c>
      <c r="K2" s="401"/>
      <c r="L2" s="279" t="s">
        <v>6</v>
      </c>
      <c r="M2" s="339" t="s">
        <v>810</v>
      </c>
      <c r="N2" s="335" t="s">
        <v>811</v>
      </c>
      <c r="O2" s="277" t="s">
        <v>64</v>
      </c>
    </row>
    <row r="3" spans="1:15" ht="24.75" customHeight="1" thickBot="1">
      <c r="A3" s="390"/>
      <c r="B3" s="332"/>
      <c r="C3" s="390"/>
      <c r="D3" s="141" t="s">
        <v>834</v>
      </c>
      <c r="E3" s="141" t="s">
        <v>809</v>
      </c>
      <c r="F3" s="390"/>
      <c r="G3" s="157" t="s">
        <v>410</v>
      </c>
      <c r="H3" s="390"/>
      <c r="I3" s="390"/>
      <c r="J3" s="157" t="s">
        <v>7</v>
      </c>
      <c r="K3" s="157" t="s">
        <v>0</v>
      </c>
      <c r="L3" s="153" t="s">
        <v>328</v>
      </c>
      <c r="M3" s="340"/>
      <c r="N3" s="341"/>
      <c r="O3" s="3"/>
    </row>
    <row r="4" spans="1:15" ht="34.5" customHeight="1">
      <c r="A4" s="281">
        <v>1</v>
      </c>
      <c r="B4" s="281" t="s">
        <v>708</v>
      </c>
      <c r="C4" s="150" t="s">
        <v>402</v>
      </c>
      <c r="D4" s="286">
        <v>124.31</v>
      </c>
      <c r="E4" s="431"/>
      <c r="F4" s="432" t="s">
        <v>329</v>
      </c>
      <c r="G4" s="433">
        <v>303.02280999999999</v>
      </c>
      <c r="H4" s="289">
        <v>42417</v>
      </c>
      <c r="I4" s="289">
        <v>42782</v>
      </c>
      <c r="J4" s="276" t="s">
        <v>8</v>
      </c>
      <c r="K4" s="434">
        <v>1</v>
      </c>
      <c r="L4" s="282">
        <f>23.60231+14.86297+14.41879</f>
        <v>52.884070000000001</v>
      </c>
      <c r="M4" s="134" t="s">
        <v>940</v>
      </c>
      <c r="N4" s="134" t="s">
        <v>829</v>
      </c>
      <c r="O4" s="75"/>
    </row>
    <row r="5" spans="1:15" ht="32.25" customHeight="1">
      <c r="A5" s="16">
        <v>2</v>
      </c>
      <c r="B5" s="16" t="s">
        <v>708</v>
      </c>
      <c r="C5" s="6" t="s">
        <v>403</v>
      </c>
      <c r="D5" s="280">
        <v>124.31</v>
      </c>
      <c r="E5" s="431"/>
      <c r="F5" s="432"/>
      <c r="G5" s="433"/>
      <c r="H5" s="289">
        <v>42417</v>
      </c>
      <c r="I5" s="289">
        <v>42782</v>
      </c>
      <c r="J5" s="277" t="s">
        <v>8</v>
      </c>
      <c r="K5" s="89">
        <v>1</v>
      </c>
      <c r="L5" s="48">
        <f>24.01094+23.65647</f>
        <v>47.667410000000004</v>
      </c>
      <c r="M5" s="66" t="s">
        <v>940</v>
      </c>
      <c r="N5" s="66" t="s">
        <v>829</v>
      </c>
      <c r="O5" s="75"/>
    </row>
    <row r="6" spans="1:15" ht="42.75" customHeight="1">
      <c r="A6" s="16">
        <v>3</v>
      </c>
      <c r="B6" s="16" t="s">
        <v>708</v>
      </c>
      <c r="C6" s="6" t="s">
        <v>404</v>
      </c>
      <c r="D6" s="280">
        <v>124.31</v>
      </c>
      <c r="E6" s="150"/>
      <c r="F6" s="435"/>
      <c r="G6" s="399"/>
      <c r="H6" s="289">
        <v>42417</v>
      </c>
      <c r="I6" s="289">
        <v>42782</v>
      </c>
      <c r="J6" s="16" t="s">
        <v>958</v>
      </c>
      <c r="K6" s="88">
        <v>0.7</v>
      </c>
      <c r="L6" s="282">
        <v>21.728190000000001</v>
      </c>
      <c r="M6" s="66" t="s">
        <v>940</v>
      </c>
      <c r="N6" s="66" t="s">
        <v>829</v>
      </c>
      <c r="O6" s="75"/>
    </row>
    <row r="7" spans="1:15" ht="28.5" customHeight="1">
      <c r="A7" s="16">
        <v>4</v>
      </c>
      <c r="B7" s="16" t="s">
        <v>682</v>
      </c>
      <c r="C7" s="6" t="s">
        <v>432</v>
      </c>
      <c r="D7" s="280">
        <v>124.31</v>
      </c>
      <c r="E7" s="111"/>
      <c r="F7" s="436" t="s">
        <v>330</v>
      </c>
      <c r="G7" s="398">
        <v>299.54759999999999</v>
      </c>
      <c r="H7" s="289">
        <v>42529</v>
      </c>
      <c r="I7" s="289">
        <v>42893</v>
      </c>
      <c r="J7" s="16" t="s">
        <v>666</v>
      </c>
      <c r="K7" s="88">
        <v>0.4</v>
      </c>
      <c r="L7" s="282">
        <v>38</v>
      </c>
      <c r="M7" s="134" t="s">
        <v>830</v>
      </c>
      <c r="N7" s="134" t="s">
        <v>827</v>
      </c>
      <c r="O7" s="75"/>
    </row>
    <row r="8" spans="1:15" ht="28.5" customHeight="1">
      <c r="A8" s="16">
        <v>5</v>
      </c>
      <c r="B8" s="16" t="s">
        <v>682</v>
      </c>
      <c r="C8" s="6" t="s">
        <v>405</v>
      </c>
      <c r="D8" s="280">
        <v>124.31</v>
      </c>
      <c r="E8" s="431"/>
      <c r="F8" s="437"/>
      <c r="G8" s="433"/>
      <c r="H8" s="289">
        <v>42529</v>
      </c>
      <c r="I8" s="289">
        <v>42893</v>
      </c>
      <c r="J8" s="16" t="s">
        <v>338</v>
      </c>
      <c r="K8" s="88">
        <v>0.8</v>
      </c>
      <c r="L8" s="282">
        <v>73</v>
      </c>
      <c r="M8" s="134" t="s">
        <v>830</v>
      </c>
      <c r="N8" s="134" t="s">
        <v>827</v>
      </c>
      <c r="O8" s="75"/>
    </row>
    <row r="9" spans="1:15" ht="28.5" customHeight="1">
      <c r="A9" s="16">
        <v>6</v>
      </c>
      <c r="B9" s="16" t="s">
        <v>682</v>
      </c>
      <c r="C9" s="6" t="s">
        <v>406</v>
      </c>
      <c r="D9" s="280">
        <v>124.31</v>
      </c>
      <c r="E9" s="150"/>
      <c r="F9" s="438"/>
      <c r="G9" s="399"/>
      <c r="H9" s="289">
        <v>42529</v>
      </c>
      <c r="I9" s="289">
        <v>42893</v>
      </c>
      <c r="J9" s="16" t="s">
        <v>80</v>
      </c>
      <c r="K9" s="88"/>
      <c r="L9" s="282">
        <v>0</v>
      </c>
      <c r="M9" s="134" t="s">
        <v>830</v>
      </c>
      <c r="N9" s="134" t="s">
        <v>827</v>
      </c>
      <c r="O9" s="75" t="s">
        <v>10</v>
      </c>
    </row>
    <row r="10" spans="1:15" ht="36.75" customHeight="1">
      <c r="A10" s="16">
        <v>7</v>
      </c>
      <c r="B10" s="16" t="s">
        <v>841</v>
      </c>
      <c r="C10" s="6" t="s">
        <v>687</v>
      </c>
      <c r="D10" s="280">
        <v>124.31</v>
      </c>
      <c r="E10" s="111"/>
      <c r="F10" s="439" t="s">
        <v>331</v>
      </c>
      <c r="G10" s="398">
        <v>194.83293</v>
      </c>
      <c r="H10" s="289">
        <v>42471</v>
      </c>
      <c r="I10" s="289">
        <v>42835</v>
      </c>
      <c r="J10" s="16" t="s">
        <v>338</v>
      </c>
      <c r="K10" s="88">
        <v>0.92</v>
      </c>
      <c r="L10" s="396">
        <f>77.49679+27.83</f>
        <v>105.32679</v>
      </c>
      <c r="M10" s="440" t="s">
        <v>832</v>
      </c>
      <c r="N10" s="66" t="s">
        <v>829</v>
      </c>
      <c r="O10" s="441"/>
    </row>
    <row r="11" spans="1:15" ht="36.75" customHeight="1">
      <c r="A11" s="16">
        <v>8</v>
      </c>
      <c r="B11" s="16" t="s">
        <v>946</v>
      </c>
      <c r="C11" s="6" t="s">
        <v>407</v>
      </c>
      <c r="D11" s="280">
        <v>124.31</v>
      </c>
      <c r="E11" s="150"/>
      <c r="F11" s="435"/>
      <c r="G11" s="399"/>
      <c r="H11" s="289">
        <v>42471</v>
      </c>
      <c r="I11" s="289">
        <v>42835</v>
      </c>
      <c r="J11" s="16" t="s">
        <v>338</v>
      </c>
      <c r="K11" s="88">
        <v>0.92</v>
      </c>
      <c r="L11" s="397"/>
      <c r="M11" s="66" t="s">
        <v>832</v>
      </c>
      <c r="N11" s="66" t="s">
        <v>829</v>
      </c>
      <c r="O11" s="442"/>
    </row>
    <row r="12" spans="1:15" ht="34.5" customHeight="1">
      <c r="A12" s="16">
        <v>9</v>
      </c>
      <c r="B12" s="16" t="s">
        <v>527</v>
      </c>
      <c r="C12" s="6" t="s">
        <v>649</v>
      </c>
      <c r="D12" s="280">
        <v>124.31</v>
      </c>
      <c r="E12" s="6"/>
      <c r="F12" s="16" t="s">
        <v>382</v>
      </c>
      <c r="G12" s="110">
        <v>101.54092</v>
      </c>
      <c r="H12" s="289">
        <v>42731</v>
      </c>
      <c r="I12" s="289">
        <v>43004</v>
      </c>
      <c r="J12" s="15" t="s">
        <v>80</v>
      </c>
      <c r="K12" s="89"/>
      <c r="L12" s="282">
        <v>0</v>
      </c>
      <c r="M12" s="134" t="s">
        <v>830</v>
      </c>
      <c r="N12" s="134" t="s">
        <v>827</v>
      </c>
      <c r="O12" s="75" t="s">
        <v>10</v>
      </c>
    </row>
    <row r="13" spans="1:15" ht="66" customHeight="1">
      <c r="A13" s="16">
        <v>10</v>
      </c>
      <c r="B13" s="16" t="s">
        <v>527</v>
      </c>
      <c r="C13" s="6" t="s">
        <v>408</v>
      </c>
      <c r="D13" s="280">
        <v>124.31</v>
      </c>
      <c r="E13" s="111"/>
      <c r="F13" s="394" t="s">
        <v>393</v>
      </c>
      <c r="G13" s="398">
        <v>206.35817</v>
      </c>
      <c r="H13" s="289">
        <v>42731</v>
      </c>
      <c r="I13" s="289">
        <v>43004</v>
      </c>
      <c r="J13" s="16" t="s">
        <v>338</v>
      </c>
      <c r="K13" s="88">
        <v>0.95</v>
      </c>
      <c r="L13" s="282">
        <v>89.437719999999999</v>
      </c>
      <c r="M13" s="134" t="s">
        <v>830</v>
      </c>
      <c r="N13" s="134" t="s">
        <v>827</v>
      </c>
      <c r="O13" s="205"/>
    </row>
    <row r="14" spans="1:15" ht="33" customHeight="1">
      <c r="A14" s="16">
        <v>11</v>
      </c>
      <c r="B14" s="16" t="s">
        <v>527</v>
      </c>
      <c r="C14" s="6" t="s">
        <v>409</v>
      </c>
      <c r="D14" s="280">
        <v>124.31</v>
      </c>
      <c r="E14" s="150"/>
      <c r="F14" s="395"/>
      <c r="G14" s="399"/>
      <c r="H14" s="289">
        <v>42731</v>
      </c>
      <c r="I14" s="289">
        <v>43004</v>
      </c>
      <c r="J14" s="16" t="s">
        <v>80</v>
      </c>
      <c r="K14" s="89"/>
      <c r="L14" s="282">
        <v>0</v>
      </c>
      <c r="M14" s="134" t="s">
        <v>830</v>
      </c>
      <c r="N14" s="134" t="s">
        <v>827</v>
      </c>
      <c r="O14" s="75" t="s">
        <v>10</v>
      </c>
    </row>
    <row r="15" spans="1:15" ht="41.25" customHeight="1">
      <c r="A15" s="16">
        <v>12</v>
      </c>
      <c r="B15" s="16" t="s">
        <v>510</v>
      </c>
      <c r="C15" s="6" t="s">
        <v>354</v>
      </c>
      <c r="D15" s="280">
        <v>124.31</v>
      </c>
      <c r="E15" s="6"/>
      <c r="F15" s="16" t="s">
        <v>364</v>
      </c>
      <c r="G15" s="110">
        <v>96.677030000000002</v>
      </c>
      <c r="H15" s="289"/>
      <c r="I15" s="289"/>
      <c r="J15" s="3"/>
      <c r="L15" s="282">
        <v>0</v>
      </c>
      <c r="M15" s="134" t="s">
        <v>940</v>
      </c>
      <c r="N15" s="66" t="s">
        <v>829</v>
      </c>
      <c r="O15" s="75" t="s">
        <v>355</v>
      </c>
    </row>
    <row r="16" spans="1:15" ht="42.75" customHeight="1">
      <c r="A16" s="16">
        <v>13</v>
      </c>
      <c r="B16" s="16" t="s">
        <v>527</v>
      </c>
      <c r="C16" s="6" t="s">
        <v>480</v>
      </c>
      <c r="D16" s="280">
        <v>124.31</v>
      </c>
      <c r="E16" s="111"/>
      <c r="F16" s="394" t="s">
        <v>391</v>
      </c>
      <c r="G16" s="398">
        <v>205.08826999999999</v>
      </c>
      <c r="H16" s="289">
        <v>42748</v>
      </c>
      <c r="I16" s="289">
        <v>43020</v>
      </c>
      <c r="J16" s="16" t="s">
        <v>690</v>
      </c>
      <c r="K16" s="206">
        <v>0.6</v>
      </c>
      <c r="L16" s="282">
        <v>57.34</v>
      </c>
      <c r="M16" s="134" t="s">
        <v>830</v>
      </c>
      <c r="N16" s="134" t="s">
        <v>827</v>
      </c>
      <c r="O16" s="277"/>
    </row>
    <row r="17" spans="1:15" ht="43.5" customHeight="1">
      <c r="A17" s="16">
        <v>14</v>
      </c>
      <c r="B17" s="16" t="s">
        <v>527</v>
      </c>
      <c r="C17" s="6" t="s">
        <v>436</v>
      </c>
      <c r="D17" s="280">
        <v>124.31</v>
      </c>
      <c r="E17" s="6"/>
      <c r="F17" s="395"/>
      <c r="G17" s="399"/>
      <c r="H17" s="289">
        <v>42748</v>
      </c>
      <c r="I17" s="289">
        <v>43020</v>
      </c>
      <c r="J17" s="15" t="s">
        <v>1</v>
      </c>
      <c r="K17" s="15" t="s">
        <v>1</v>
      </c>
      <c r="L17" s="282">
        <v>0</v>
      </c>
      <c r="M17" s="134" t="s">
        <v>830</v>
      </c>
      <c r="N17" s="134" t="s">
        <v>827</v>
      </c>
      <c r="O17" s="276" t="s">
        <v>481</v>
      </c>
    </row>
    <row r="18" spans="1:15" ht="31.5" customHeight="1">
      <c r="A18" s="16">
        <v>15</v>
      </c>
      <c r="B18" s="16" t="s">
        <v>684</v>
      </c>
      <c r="C18" s="6" t="s">
        <v>332</v>
      </c>
      <c r="D18" s="280">
        <v>124.31</v>
      </c>
      <c r="E18" s="6"/>
      <c r="F18" s="207" t="s">
        <v>333</v>
      </c>
      <c r="G18" s="110">
        <v>97.706779999999995</v>
      </c>
      <c r="H18" s="289">
        <v>43017</v>
      </c>
      <c r="I18" s="289">
        <v>43289</v>
      </c>
      <c r="J18" s="16" t="s">
        <v>338</v>
      </c>
      <c r="K18" s="2">
        <v>0.9</v>
      </c>
      <c r="L18" s="282">
        <v>66.569999999999993</v>
      </c>
      <c r="M18" s="134" t="s">
        <v>830</v>
      </c>
      <c r="N18" s="134" t="s">
        <v>827</v>
      </c>
      <c r="O18" s="75"/>
    </row>
    <row r="19" spans="1:15" ht="68.25" customHeight="1">
      <c r="A19" s="16">
        <v>16</v>
      </c>
      <c r="B19" s="16" t="s">
        <v>683</v>
      </c>
      <c r="C19" s="6" t="s">
        <v>365</v>
      </c>
      <c r="D19" s="280">
        <v>124.31</v>
      </c>
      <c r="E19" s="6"/>
      <c r="F19" s="16" t="s">
        <v>366</v>
      </c>
      <c r="G19" s="110">
        <v>99.644589999999994</v>
      </c>
      <c r="H19" s="289" t="s">
        <v>1</v>
      </c>
      <c r="I19" s="289" t="s">
        <v>1</v>
      </c>
      <c r="J19" s="16" t="s">
        <v>80</v>
      </c>
      <c r="K19" s="2"/>
      <c r="L19" s="282">
        <v>0</v>
      </c>
      <c r="M19" s="134" t="s">
        <v>940</v>
      </c>
      <c r="N19" s="66" t="s">
        <v>829</v>
      </c>
      <c r="O19" s="277" t="s">
        <v>507</v>
      </c>
    </row>
    <row r="20" spans="1:15" ht="81.75" customHeight="1">
      <c r="A20" s="16">
        <v>17</v>
      </c>
      <c r="B20" s="16" t="s">
        <v>512</v>
      </c>
      <c r="C20" s="6" t="s">
        <v>334</v>
      </c>
      <c r="D20" s="280">
        <v>124.31</v>
      </c>
      <c r="E20" s="6"/>
      <c r="F20" s="158" t="s">
        <v>508</v>
      </c>
      <c r="G20" s="110">
        <v>209.18656999999999</v>
      </c>
      <c r="H20" s="289">
        <v>42936</v>
      </c>
      <c r="I20" s="289">
        <v>43209</v>
      </c>
      <c r="J20" s="16" t="s">
        <v>1097</v>
      </c>
      <c r="K20" s="88">
        <v>0.2</v>
      </c>
      <c r="L20" s="282">
        <v>22.29552</v>
      </c>
      <c r="M20" s="134" t="s">
        <v>832</v>
      </c>
      <c r="N20" s="66" t="s">
        <v>829</v>
      </c>
      <c r="O20" s="75"/>
    </row>
    <row r="21" spans="1:15" ht="49.5" customHeight="1">
      <c r="A21" s="16">
        <v>18</v>
      </c>
      <c r="B21" s="16" t="s">
        <v>527</v>
      </c>
      <c r="C21" s="6" t="s">
        <v>335</v>
      </c>
      <c r="D21" s="280">
        <v>124.31</v>
      </c>
      <c r="E21" s="6"/>
      <c r="F21" s="16" t="s">
        <v>434</v>
      </c>
      <c r="G21" s="110">
        <v>97.255840000000006</v>
      </c>
      <c r="H21" s="289">
        <v>42783</v>
      </c>
      <c r="I21" s="289">
        <v>43055</v>
      </c>
      <c r="J21" s="16" t="s">
        <v>650</v>
      </c>
      <c r="K21" s="206">
        <v>0.85</v>
      </c>
      <c r="L21" s="282">
        <v>57.82</v>
      </c>
      <c r="M21" s="134" t="s">
        <v>830</v>
      </c>
      <c r="N21" s="134" t="s">
        <v>827</v>
      </c>
      <c r="O21" s="75"/>
    </row>
    <row r="22" spans="1:15" ht="33.75" customHeight="1">
      <c r="A22" s="16">
        <v>19</v>
      </c>
      <c r="B22" s="16" t="s">
        <v>514</v>
      </c>
      <c r="C22" s="6" t="s">
        <v>336</v>
      </c>
      <c r="D22" s="280">
        <v>124.31</v>
      </c>
      <c r="E22" s="6"/>
      <c r="F22" s="98"/>
      <c r="G22" s="99"/>
      <c r="H22" s="289"/>
      <c r="I22" s="289"/>
      <c r="J22" s="15"/>
      <c r="K22" s="89"/>
      <c r="L22" s="282">
        <v>0</v>
      </c>
      <c r="M22" s="134" t="s">
        <v>826</v>
      </c>
      <c r="N22" s="66" t="s">
        <v>829</v>
      </c>
      <c r="O22" s="75" t="s">
        <v>169</v>
      </c>
    </row>
    <row r="23" spans="1:15" ht="35.25" customHeight="1">
      <c r="A23" s="16">
        <v>20</v>
      </c>
      <c r="B23" s="280" t="s">
        <v>708</v>
      </c>
      <c r="C23" s="111" t="s">
        <v>497</v>
      </c>
      <c r="D23" s="280">
        <v>124.31</v>
      </c>
      <c r="E23" s="111"/>
      <c r="F23" s="16" t="s">
        <v>443</v>
      </c>
      <c r="G23" s="396">
        <v>312.80270999999999</v>
      </c>
      <c r="H23" s="289">
        <v>42800</v>
      </c>
      <c r="I23" s="289">
        <v>43164</v>
      </c>
      <c r="J23" s="443" t="s">
        <v>80</v>
      </c>
      <c r="K23" s="89"/>
      <c r="L23" s="282">
        <v>0</v>
      </c>
      <c r="M23" s="134" t="s">
        <v>940</v>
      </c>
      <c r="N23" s="66" t="s">
        <v>829</v>
      </c>
      <c r="O23" s="284" t="s">
        <v>10</v>
      </c>
    </row>
    <row r="24" spans="1:15" ht="35.25" customHeight="1">
      <c r="A24" s="16">
        <v>21</v>
      </c>
      <c r="B24" s="280" t="s">
        <v>708</v>
      </c>
      <c r="C24" s="111" t="s">
        <v>495</v>
      </c>
      <c r="D24" s="280">
        <v>124.31</v>
      </c>
      <c r="E24" s="111"/>
      <c r="F24" s="16" t="s">
        <v>443</v>
      </c>
      <c r="G24" s="407"/>
      <c r="H24" s="289">
        <v>42800</v>
      </c>
      <c r="I24" s="289">
        <v>43164</v>
      </c>
      <c r="J24" s="443" t="s">
        <v>80</v>
      </c>
      <c r="K24" s="89"/>
      <c r="L24" s="282">
        <v>0</v>
      </c>
      <c r="M24" s="134" t="s">
        <v>940</v>
      </c>
      <c r="N24" s="66" t="s">
        <v>829</v>
      </c>
      <c r="O24" s="277" t="s">
        <v>10</v>
      </c>
    </row>
    <row r="25" spans="1:15" ht="35.25" customHeight="1">
      <c r="A25" s="16">
        <v>22</v>
      </c>
      <c r="B25" s="280" t="s">
        <v>708</v>
      </c>
      <c r="C25" s="111" t="s">
        <v>496</v>
      </c>
      <c r="D25" s="280">
        <v>124.31</v>
      </c>
      <c r="E25" s="111"/>
      <c r="F25" s="16" t="s">
        <v>443</v>
      </c>
      <c r="G25" s="397"/>
      <c r="H25" s="289">
        <v>42800</v>
      </c>
      <c r="I25" s="289">
        <v>43164</v>
      </c>
      <c r="J25" s="284" t="s">
        <v>8</v>
      </c>
      <c r="K25" s="89">
        <v>1</v>
      </c>
      <c r="L25" s="282">
        <v>36.229999999999997</v>
      </c>
      <c r="M25" s="134" t="s">
        <v>940</v>
      </c>
      <c r="N25" s="66" t="s">
        <v>829</v>
      </c>
      <c r="O25" s="90"/>
    </row>
    <row r="26" spans="1:15" ht="43.5" customHeight="1">
      <c r="A26" s="16">
        <v>23</v>
      </c>
      <c r="B26" s="16" t="s">
        <v>527</v>
      </c>
      <c r="C26" s="6" t="s">
        <v>478</v>
      </c>
      <c r="D26" s="280">
        <v>124.31</v>
      </c>
      <c r="E26" s="6"/>
      <c r="F26" s="15" t="s">
        <v>435</v>
      </c>
      <c r="G26" s="396">
        <v>207.34752</v>
      </c>
      <c r="H26" s="289">
        <v>42748</v>
      </c>
      <c r="I26" s="289">
        <v>43020</v>
      </c>
      <c r="J26" s="280" t="s">
        <v>1024</v>
      </c>
      <c r="K26" s="88">
        <v>0.9</v>
      </c>
      <c r="L26" s="282">
        <v>205.88</v>
      </c>
      <c r="M26" s="134" t="s">
        <v>830</v>
      </c>
      <c r="N26" s="134" t="s">
        <v>827</v>
      </c>
      <c r="O26" s="75"/>
    </row>
    <row r="27" spans="1:15" ht="38.25" customHeight="1">
      <c r="A27" s="16">
        <v>24</v>
      </c>
      <c r="B27" s="16" t="s">
        <v>527</v>
      </c>
      <c r="C27" s="6" t="s">
        <v>477</v>
      </c>
      <c r="D27" s="280">
        <v>124.31</v>
      </c>
      <c r="E27" s="6"/>
      <c r="F27" s="15" t="s">
        <v>435</v>
      </c>
      <c r="G27" s="397"/>
      <c r="H27" s="289"/>
      <c r="I27" s="289"/>
      <c r="J27" s="280" t="s">
        <v>1024</v>
      </c>
      <c r="K27" s="88">
        <v>0.9</v>
      </c>
      <c r="L27" s="282">
        <v>63.65</v>
      </c>
      <c r="M27" s="134" t="s">
        <v>830</v>
      </c>
      <c r="N27" s="134" t="s">
        <v>827</v>
      </c>
      <c r="O27" s="75"/>
    </row>
    <row r="28" spans="1:15" ht="46.5" customHeight="1">
      <c r="A28" s="16">
        <v>25</v>
      </c>
      <c r="B28" s="16" t="s">
        <v>527</v>
      </c>
      <c r="C28" s="6" t="s">
        <v>352</v>
      </c>
      <c r="D28" s="280">
        <v>124.31</v>
      </c>
      <c r="E28" s="6"/>
      <c r="F28" s="16" t="s">
        <v>434</v>
      </c>
      <c r="G28" s="15">
        <v>97.25</v>
      </c>
      <c r="H28" s="289">
        <v>42783</v>
      </c>
      <c r="I28" s="289">
        <v>43055</v>
      </c>
      <c r="J28" s="16"/>
      <c r="K28" s="89"/>
      <c r="L28" s="282">
        <v>0</v>
      </c>
      <c r="M28" s="134" t="s">
        <v>830</v>
      </c>
      <c r="N28" s="134" t="s">
        <v>827</v>
      </c>
      <c r="O28" s="75" t="s">
        <v>10</v>
      </c>
    </row>
    <row r="29" spans="1:15" ht="45.75" customHeight="1">
      <c r="A29" s="16">
        <v>26</v>
      </c>
      <c r="B29" s="16" t="s">
        <v>527</v>
      </c>
      <c r="C29" s="6" t="s">
        <v>476</v>
      </c>
      <c r="D29" s="280">
        <v>124.31</v>
      </c>
      <c r="E29" s="111"/>
      <c r="F29" s="394" t="s">
        <v>434</v>
      </c>
      <c r="G29" s="396">
        <v>193.94642999999999</v>
      </c>
      <c r="H29" s="289">
        <v>42748</v>
      </c>
      <c r="I29" s="289">
        <v>43020</v>
      </c>
      <c r="J29" s="277" t="s">
        <v>8</v>
      </c>
      <c r="K29" s="96">
        <v>1</v>
      </c>
      <c r="L29" s="282">
        <v>99.58</v>
      </c>
      <c r="M29" s="134" t="s">
        <v>830</v>
      </c>
      <c r="N29" s="134" t="s">
        <v>827</v>
      </c>
      <c r="O29" s="75"/>
    </row>
    <row r="30" spans="1:15" ht="33.75" customHeight="1">
      <c r="A30" s="16">
        <v>27</v>
      </c>
      <c r="B30" s="16" t="s">
        <v>527</v>
      </c>
      <c r="C30" s="6" t="s">
        <v>475</v>
      </c>
      <c r="D30" s="280">
        <v>124.31</v>
      </c>
      <c r="E30" s="150"/>
      <c r="F30" s="395"/>
      <c r="G30" s="397"/>
      <c r="H30" s="289">
        <v>42748</v>
      </c>
      <c r="I30" s="289">
        <v>43020</v>
      </c>
      <c r="J30" s="277" t="s">
        <v>8</v>
      </c>
      <c r="K30" s="96">
        <v>1</v>
      </c>
      <c r="L30" s="282">
        <v>100.38</v>
      </c>
      <c r="M30" s="134" t="s">
        <v>830</v>
      </c>
      <c r="N30" s="134" t="s">
        <v>827</v>
      </c>
      <c r="O30" s="75"/>
    </row>
    <row r="31" spans="1:15" s="114" customFormat="1" ht="25.5" customHeight="1">
      <c r="A31" s="16">
        <v>28</v>
      </c>
      <c r="B31" s="16" t="s">
        <v>792</v>
      </c>
      <c r="C31" s="6" t="s">
        <v>353</v>
      </c>
      <c r="D31" s="280">
        <v>124.31</v>
      </c>
      <c r="E31" s="6"/>
      <c r="F31" s="15" t="s">
        <v>348</v>
      </c>
      <c r="G31" s="15">
        <v>89.548100000000005</v>
      </c>
      <c r="H31" s="289"/>
      <c r="I31" s="289"/>
      <c r="J31" s="3"/>
      <c r="K31" s="57"/>
      <c r="L31" s="282">
        <v>0</v>
      </c>
      <c r="M31" s="134" t="s">
        <v>939</v>
      </c>
      <c r="N31" s="134" t="s">
        <v>827</v>
      </c>
      <c r="O31" s="75" t="s">
        <v>789</v>
      </c>
    </row>
    <row r="32" spans="1:15" s="114" customFormat="1" ht="34.5" customHeight="1">
      <c r="A32" s="16">
        <v>29</v>
      </c>
      <c r="B32" s="16" t="s">
        <v>708</v>
      </c>
      <c r="C32" s="6" t="s">
        <v>715</v>
      </c>
      <c r="D32" s="280">
        <v>124.31</v>
      </c>
      <c r="E32" s="289">
        <v>42772</v>
      </c>
      <c r="F32" s="16" t="s">
        <v>716</v>
      </c>
      <c r="G32" s="48">
        <v>103.23933</v>
      </c>
      <c r="H32" s="289"/>
      <c r="I32" s="289"/>
      <c r="J32" s="3"/>
      <c r="K32" s="57"/>
      <c r="L32" s="282"/>
      <c r="M32" s="134" t="s">
        <v>940</v>
      </c>
      <c r="N32" s="66" t="s">
        <v>829</v>
      </c>
      <c r="O32" s="75" t="s">
        <v>712</v>
      </c>
    </row>
    <row r="33" spans="1:15" s="114" customFormat="1" ht="34.5" customHeight="1">
      <c r="A33" s="16">
        <v>30</v>
      </c>
      <c r="B33" s="16" t="s">
        <v>708</v>
      </c>
      <c r="C33" s="6" t="s">
        <v>717</v>
      </c>
      <c r="D33" s="280">
        <v>124.31</v>
      </c>
      <c r="E33" s="289">
        <v>42772</v>
      </c>
      <c r="F33" s="16" t="s">
        <v>718</v>
      </c>
      <c r="G33" s="112"/>
      <c r="H33" s="289"/>
      <c r="I33" s="289"/>
      <c r="J33" s="16" t="s">
        <v>543</v>
      </c>
      <c r="K33" s="444">
        <v>0.25</v>
      </c>
      <c r="L33" s="282"/>
      <c r="M33" s="134" t="s">
        <v>940</v>
      </c>
      <c r="N33" s="66" t="s">
        <v>829</v>
      </c>
      <c r="O33" s="75" t="s">
        <v>712</v>
      </c>
    </row>
    <row r="34" spans="1:15" s="114" customFormat="1" ht="30.75" customHeight="1">
      <c r="A34" s="16">
        <v>31</v>
      </c>
      <c r="B34" s="16" t="s">
        <v>708</v>
      </c>
      <c r="C34" s="6" t="s">
        <v>719</v>
      </c>
      <c r="D34" s="280">
        <v>124.31</v>
      </c>
      <c r="E34" s="289">
        <v>42772</v>
      </c>
      <c r="F34" s="16" t="s">
        <v>718</v>
      </c>
      <c r="G34" s="112">
        <v>103.88151000000001</v>
      </c>
      <c r="H34" s="289"/>
      <c r="I34" s="289"/>
      <c r="J34" s="3"/>
      <c r="K34" s="57"/>
      <c r="L34" s="282"/>
      <c r="M34" s="134" t="s">
        <v>940</v>
      </c>
      <c r="N34" s="66" t="s">
        <v>829</v>
      </c>
      <c r="O34" s="75" t="s">
        <v>712</v>
      </c>
    </row>
    <row r="35" spans="1:15" s="114" customFormat="1" ht="36" customHeight="1">
      <c r="A35" s="16">
        <v>32</v>
      </c>
      <c r="B35" s="16" t="s">
        <v>514</v>
      </c>
      <c r="C35" s="6" t="s">
        <v>720</v>
      </c>
      <c r="D35" s="280">
        <v>124.31</v>
      </c>
      <c r="E35" s="289">
        <v>42772</v>
      </c>
      <c r="F35" s="16" t="s">
        <v>734</v>
      </c>
      <c r="G35" s="112">
        <v>103.88151000000001</v>
      </c>
      <c r="H35" s="289"/>
      <c r="I35" s="289"/>
      <c r="J35" s="3"/>
      <c r="K35" s="57"/>
      <c r="L35" s="282"/>
      <c r="M35" s="134" t="s">
        <v>826</v>
      </c>
      <c r="N35" s="66" t="s">
        <v>829</v>
      </c>
      <c r="O35" s="75" t="s">
        <v>1039</v>
      </c>
    </row>
    <row r="36" spans="1:15" s="114" customFormat="1" ht="33" customHeight="1">
      <c r="A36" s="16">
        <v>33</v>
      </c>
      <c r="B36" s="16" t="s">
        <v>684</v>
      </c>
      <c r="C36" s="6" t="s">
        <v>723</v>
      </c>
      <c r="D36" s="280">
        <v>124.31</v>
      </c>
      <c r="E36" s="289">
        <v>42772</v>
      </c>
      <c r="F36" s="16" t="s">
        <v>737</v>
      </c>
      <c r="G36" s="112">
        <v>103.23933</v>
      </c>
      <c r="H36" s="289"/>
      <c r="I36" s="289"/>
      <c r="J36" s="3"/>
      <c r="K36" s="57"/>
      <c r="L36" s="282"/>
      <c r="M36" s="134" t="s">
        <v>830</v>
      </c>
      <c r="N36" s="134" t="s">
        <v>827</v>
      </c>
      <c r="O36" s="75" t="s">
        <v>712</v>
      </c>
    </row>
    <row r="37" spans="1:15" s="114" customFormat="1" ht="33" customHeight="1">
      <c r="A37" s="16">
        <v>34</v>
      </c>
      <c r="B37" s="16" t="s">
        <v>684</v>
      </c>
      <c r="C37" s="6" t="s">
        <v>724</v>
      </c>
      <c r="D37" s="280">
        <v>124.31</v>
      </c>
      <c r="E37" s="289">
        <v>42772</v>
      </c>
      <c r="F37" s="16" t="s">
        <v>736</v>
      </c>
      <c r="G37" s="112">
        <v>103.23933</v>
      </c>
      <c r="H37" s="289"/>
      <c r="I37" s="289"/>
      <c r="J37" s="3"/>
      <c r="K37" s="57"/>
      <c r="L37" s="282"/>
      <c r="M37" s="134" t="s">
        <v>830</v>
      </c>
      <c r="N37" s="134" t="s">
        <v>827</v>
      </c>
      <c r="O37" s="75" t="s">
        <v>790</v>
      </c>
    </row>
    <row r="38" spans="1:15" s="114" customFormat="1" ht="39" customHeight="1">
      <c r="A38" s="16">
        <v>35</v>
      </c>
      <c r="B38" s="16" t="s">
        <v>684</v>
      </c>
      <c r="C38" s="6" t="s">
        <v>725</v>
      </c>
      <c r="D38" s="280">
        <v>124.31</v>
      </c>
      <c r="E38" s="289">
        <v>42772</v>
      </c>
      <c r="F38" s="16" t="s">
        <v>733</v>
      </c>
      <c r="G38" s="112">
        <v>103.23933</v>
      </c>
      <c r="H38" s="289"/>
      <c r="I38" s="289"/>
      <c r="J38" s="3"/>
      <c r="K38" s="57"/>
      <c r="L38" s="282"/>
      <c r="M38" s="134" t="s">
        <v>830</v>
      </c>
      <c r="N38" s="134" t="s">
        <v>827</v>
      </c>
      <c r="O38" s="75" t="s">
        <v>712</v>
      </c>
    </row>
    <row r="39" spans="1:15" s="114" customFormat="1" ht="33" customHeight="1">
      <c r="A39" s="16">
        <v>36</v>
      </c>
      <c r="B39" s="16" t="s">
        <v>684</v>
      </c>
      <c r="C39" s="6" t="s">
        <v>726</v>
      </c>
      <c r="D39" s="280">
        <v>124.31</v>
      </c>
      <c r="E39" s="289">
        <v>42772</v>
      </c>
      <c r="F39" s="16" t="s">
        <v>732</v>
      </c>
      <c r="G39" s="112">
        <v>103.23933</v>
      </c>
      <c r="H39" s="289"/>
      <c r="I39" s="289"/>
      <c r="J39" s="3"/>
      <c r="K39" s="57"/>
      <c r="L39" s="282"/>
      <c r="M39" s="134" t="s">
        <v>830</v>
      </c>
      <c r="N39" s="134" t="s">
        <v>827</v>
      </c>
      <c r="O39" s="75" t="s">
        <v>790</v>
      </c>
    </row>
    <row r="40" spans="1:15" s="114" customFormat="1" ht="33" customHeight="1">
      <c r="A40" s="16">
        <v>37</v>
      </c>
      <c r="B40" s="16" t="s">
        <v>684</v>
      </c>
      <c r="C40" s="6" t="s">
        <v>727</v>
      </c>
      <c r="D40" s="280">
        <v>124.31</v>
      </c>
      <c r="E40" s="289">
        <v>42772</v>
      </c>
      <c r="F40" s="16" t="s">
        <v>732</v>
      </c>
      <c r="G40" s="112">
        <v>103.23933</v>
      </c>
      <c r="H40" s="289"/>
      <c r="I40" s="289"/>
      <c r="J40" s="3"/>
      <c r="K40" s="57"/>
      <c r="L40" s="282"/>
      <c r="M40" s="134" t="s">
        <v>830</v>
      </c>
      <c r="N40" s="134" t="s">
        <v>827</v>
      </c>
      <c r="O40" s="75" t="s">
        <v>790</v>
      </c>
    </row>
    <row r="41" spans="1:15" s="114" customFormat="1" ht="33" customHeight="1">
      <c r="A41" s="16">
        <v>38</v>
      </c>
      <c r="B41" s="16" t="s">
        <v>684</v>
      </c>
      <c r="C41" s="6" t="s">
        <v>728</v>
      </c>
      <c r="D41" s="280">
        <v>124.31</v>
      </c>
      <c r="E41" s="289">
        <v>42772</v>
      </c>
      <c r="F41" s="16" t="s">
        <v>735</v>
      </c>
      <c r="G41" s="112">
        <v>103.23933</v>
      </c>
      <c r="H41" s="289"/>
      <c r="I41" s="289"/>
      <c r="J41" s="3"/>
      <c r="K41" s="57"/>
      <c r="L41" s="282"/>
      <c r="M41" s="134" t="s">
        <v>830</v>
      </c>
      <c r="N41" s="134" t="s">
        <v>827</v>
      </c>
      <c r="O41" s="75" t="s">
        <v>790</v>
      </c>
    </row>
    <row r="42" spans="1:15" s="114" customFormat="1" ht="33" customHeight="1">
      <c r="A42" s="16">
        <v>39</v>
      </c>
      <c r="B42" s="16" t="s">
        <v>684</v>
      </c>
      <c r="C42" s="6" t="s">
        <v>729</v>
      </c>
      <c r="D42" s="280">
        <v>124.31</v>
      </c>
      <c r="E42" s="289">
        <v>42772</v>
      </c>
      <c r="F42" s="16" t="s">
        <v>735</v>
      </c>
      <c r="G42" s="112">
        <v>103.23933</v>
      </c>
      <c r="H42" s="289"/>
      <c r="I42" s="289"/>
      <c r="J42" s="3"/>
      <c r="K42" s="57"/>
      <c r="L42" s="282"/>
      <c r="M42" s="134" t="s">
        <v>830</v>
      </c>
      <c r="N42" s="134" t="s">
        <v>827</v>
      </c>
      <c r="O42" s="75" t="s">
        <v>790</v>
      </c>
    </row>
    <row r="43" spans="1:15" s="114" customFormat="1" ht="33" customHeight="1">
      <c r="A43" s="16">
        <v>40</v>
      </c>
      <c r="B43" s="16" t="s">
        <v>684</v>
      </c>
      <c r="C43" s="6" t="s">
        <v>730</v>
      </c>
      <c r="D43" s="280">
        <v>124.31</v>
      </c>
      <c r="E43" s="289">
        <v>42772</v>
      </c>
      <c r="F43" s="16" t="s">
        <v>731</v>
      </c>
      <c r="G43" s="112">
        <v>103.23933</v>
      </c>
      <c r="H43" s="289"/>
      <c r="I43" s="289"/>
      <c r="J43" s="3"/>
      <c r="K43" s="57"/>
      <c r="L43" s="282"/>
      <c r="M43" s="134" t="s">
        <v>830</v>
      </c>
      <c r="N43" s="134" t="s">
        <v>827</v>
      </c>
      <c r="O43" s="75" t="s">
        <v>712</v>
      </c>
    </row>
    <row r="44" spans="1:15" s="114" customFormat="1" ht="30.75" customHeight="1">
      <c r="A44" s="16">
        <v>41</v>
      </c>
      <c r="B44" s="16" t="s">
        <v>684</v>
      </c>
      <c r="C44" s="6" t="s">
        <v>721</v>
      </c>
      <c r="D44" s="280">
        <v>124.31</v>
      </c>
      <c r="E44" s="289">
        <v>42772</v>
      </c>
      <c r="F44" s="15"/>
      <c r="G44" s="112"/>
      <c r="H44" s="289"/>
      <c r="I44" s="289"/>
      <c r="J44" s="3"/>
      <c r="K44" s="57"/>
      <c r="L44" s="282"/>
      <c r="M44" s="134" t="s">
        <v>830</v>
      </c>
      <c r="N44" s="134" t="s">
        <v>827</v>
      </c>
      <c r="O44" s="75" t="s">
        <v>739</v>
      </c>
    </row>
    <row r="45" spans="1:15" s="114" customFormat="1" ht="38.25" customHeight="1">
      <c r="A45" s="16">
        <v>42</v>
      </c>
      <c r="B45" s="16" t="s">
        <v>684</v>
      </c>
      <c r="C45" s="6" t="s">
        <v>722</v>
      </c>
      <c r="D45" s="16">
        <v>124.31</v>
      </c>
      <c r="E45" s="289">
        <v>42772</v>
      </c>
      <c r="F45" s="15"/>
      <c r="G45" s="112"/>
      <c r="H45" s="289"/>
      <c r="I45" s="289"/>
      <c r="J45" s="3"/>
      <c r="K45" s="57"/>
      <c r="L45" s="282"/>
      <c r="M45" s="134" t="s">
        <v>830</v>
      </c>
      <c r="N45" s="134" t="s">
        <v>827</v>
      </c>
      <c r="O45" s="75" t="s">
        <v>739</v>
      </c>
    </row>
    <row r="46" spans="1:15" s="77" customFormat="1" ht="25.5" customHeight="1">
      <c r="G46" s="78"/>
      <c r="I46" s="79" t="s">
        <v>148</v>
      </c>
      <c r="L46" s="80">
        <f>SUM(L4:L31)</f>
        <v>1137.7896999999998</v>
      </c>
      <c r="M46" s="156"/>
      <c r="N46" s="156"/>
    </row>
    <row r="47" spans="1:15">
      <c r="C47" s="7" t="s">
        <v>88</v>
      </c>
    </row>
  </sheetData>
  <mergeCells count="27">
    <mergeCell ref="A1:O1"/>
    <mergeCell ref="J2:K2"/>
    <mergeCell ref="F4:F6"/>
    <mergeCell ref="G4:G6"/>
    <mergeCell ref="F7:F9"/>
    <mergeCell ref="G7:G9"/>
    <mergeCell ref="B2:B3"/>
    <mergeCell ref="A2:A3"/>
    <mergeCell ref="D2:E2"/>
    <mergeCell ref="C2:C3"/>
    <mergeCell ref="M2:M3"/>
    <mergeCell ref="N2:N3"/>
    <mergeCell ref="F2:F3"/>
    <mergeCell ref="H2:H3"/>
    <mergeCell ref="I2:I3"/>
    <mergeCell ref="F10:F11"/>
    <mergeCell ref="F13:F14"/>
    <mergeCell ref="L10:L11"/>
    <mergeCell ref="G10:G11"/>
    <mergeCell ref="O10:O11"/>
    <mergeCell ref="G13:G14"/>
    <mergeCell ref="F29:F30"/>
    <mergeCell ref="G29:G30"/>
    <mergeCell ref="G16:G17"/>
    <mergeCell ref="G23:G25"/>
    <mergeCell ref="G26:G27"/>
    <mergeCell ref="F16:F17"/>
  </mergeCells>
  <pageMargins left="0.78740157480314998" right="0.15748031496063" top="0.31496062992126" bottom="0.15748031496063" header="0.118110236220472" footer="0.15748031496063"/>
  <pageSetup paperSize="9" scale="65" orientation="landscape" r:id="rId1"/>
  <headerFooter>
    <oddHeader>&amp;R&amp;"-,Bold"&amp;18May-2018</oddHeader>
  </headerFooter>
  <rowBreaks count="2" manualBreakCount="2">
    <brk id="22" max="10" man="1"/>
    <brk id="4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9">
    <tabColor rgb="FFFFFF00"/>
  </sheetPr>
  <dimension ref="A1:P90"/>
  <sheetViews>
    <sheetView view="pageBreakPreview" topLeftCell="A82" zoomScale="84" zoomScaleNormal="76" zoomScaleSheetLayoutView="84" workbookViewId="0">
      <selection activeCell="K85" sqref="K85"/>
    </sheetView>
  </sheetViews>
  <sheetFormatPr defaultColWidth="9.140625" defaultRowHeight="15"/>
  <cols>
    <col min="1" max="1" width="4" style="7" customWidth="1"/>
    <col min="2" max="2" width="9.85546875" style="7" customWidth="1"/>
    <col min="3" max="3" width="29" style="7" customWidth="1"/>
    <col min="4" max="4" width="8.28515625" style="7" hidden="1" customWidth="1"/>
    <col min="5" max="5" width="7.85546875" style="7" hidden="1" customWidth="1"/>
    <col min="6" max="6" width="16.7109375" style="7" customWidth="1"/>
    <col min="7" max="7" width="13.28515625" style="7" customWidth="1"/>
    <col min="8" max="8" width="11.5703125" style="7" customWidth="1"/>
    <col min="9" max="9" width="12.5703125" style="7" customWidth="1"/>
    <col min="10" max="10" width="20.7109375" style="7" bestFit="1" customWidth="1"/>
    <col min="11" max="11" width="6" style="7" customWidth="1"/>
    <col min="12" max="14" width="11.28515625" style="7" customWidth="1"/>
    <col min="15" max="15" width="16.5703125" style="8" customWidth="1"/>
    <col min="16" max="16" width="10.140625" style="7" customWidth="1"/>
    <col min="17" max="16384" width="9.140625" style="7"/>
  </cols>
  <sheetData>
    <row r="1" spans="1:15" ht="24" thickBot="1">
      <c r="A1" s="403" t="s">
        <v>307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 ht="45.75" thickTop="1">
      <c r="A2" s="402" t="s">
        <v>2</v>
      </c>
      <c r="B2" s="402" t="s">
        <v>129</v>
      </c>
      <c r="C2" s="402" t="s">
        <v>3</v>
      </c>
      <c r="D2" s="320" t="s">
        <v>833</v>
      </c>
      <c r="E2" s="321"/>
      <c r="F2" s="402" t="s">
        <v>87</v>
      </c>
      <c r="G2" s="279" t="s">
        <v>326</v>
      </c>
      <c r="H2" s="402" t="s">
        <v>4</v>
      </c>
      <c r="I2" s="402" t="s">
        <v>5</v>
      </c>
      <c r="J2" s="401" t="s">
        <v>92</v>
      </c>
      <c r="K2" s="401"/>
      <c r="L2" s="279" t="s">
        <v>6</v>
      </c>
      <c r="M2" s="339" t="s">
        <v>810</v>
      </c>
      <c r="N2" s="335" t="s">
        <v>811</v>
      </c>
      <c r="O2" s="402" t="s">
        <v>64</v>
      </c>
    </row>
    <row r="3" spans="1:15" ht="51" customHeight="1" thickBot="1">
      <c r="A3" s="390"/>
      <c r="B3" s="390"/>
      <c r="C3" s="390"/>
      <c r="D3" s="141" t="s">
        <v>834</v>
      </c>
      <c r="E3" s="141" t="s">
        <v>809</v>
      </c>
      <c r="F3" s="390"/>
      <c r="G3" s="153" t="s">
        <v>340</v>
      </c>
      <c r="H3" s="390"/>
      <c r="I3" s="390"/>
      <c r="J3" s="157" t="s">
        <v>7</v>
      </c>
      <c r="K3" s="157" t="s">
        <v>0</v>
      </c>
      <c r="L3" s="153" t="s">
        <v>340</v>
      </c>
      <c r="M3" s="340"/>
      <c r="N3" s="341"/>
      <c r="O3" s="390"/>
    </row>
    <row r="4" spans="1:15" ht="50.25" customHeight="1">
      <c r="A4" s="281">
        <v>1</v>
      </c>
      <c r="B4" s="281" t="s">
        <v>135</v>
      </c>
      <c r="C4" s="150" t="s">
        <v>212</v>
      </c>
      <c r="D4" s="150"/>
      <c r="E4" s="150"/>
      <c r="F4" s="281" t="s">
        <v>137</v>
      </c>
      <c r="G4" s="406">
        <v>116.155</v>
      </c>
      <c r="H4" s="289">
        <v>42354</v>
      </c>
      <c r="I4" s="289">
        <v>42597</v>
      </c>
      <c r="J4" s="276" t="s">
        <v>8</v>
      </c>
      <c r="K4" s="152">
        <v>1</v>
      </c>
      <c r="L4" s="407">
        <v>63.89</v>
      </c>
      <c r="M4" s="135" t="s">
        <v>832</v>
      </c>
      <c r="N4" s="135" t="s">
        <v>829</v>
      </c>
      <c r="O4" s="276"/>
    </row>
    <row r="5" spans="1:15" ht="48.75" customHeight="1">
      <c r="A5" s="16">
        <v>2</v>
      </c>
      <c r="B5" s="16" t="s">
        <v>135</v>
      </c>
      <c r="C5" s="6" t="s">
        <v>213</v>
      </c>
      <c r="D5" s="6"/>
      <c r="E5" s="6"/>
      <c r="F5" s="16" t="s">
        <v>137</v>
      </c>
      <c r="G5" s="410"/>
      <c r="H5" s="289">
        <v>42354</v>
      </c>
      <c r="I5" s="289">
        <v>42597</v>
      </c>
      <c r="J5" s="276" t="s">
        <v>8</v>
      </c>
      <c r="K5" s="152">
        <v>1</v>
      </c>
      <c r="L5" s="407"/>
      <c r="M5" s="106" t="s">
        <v>832</v>
      </c>
      <c r="N5" s="106" t="s">
        <v>829</v>
      </c>
      <c r="O5" s="277"/>
    </row>
    <row r="6" spans="1:15" ht="48.75" customHeight="1">
      <c r="A6" s="16">
        <v>3</v>
      </c>
      <c r="B6" s="16" t="s">
        <v>135</v>
      </c>
      <c r="C6" s="6" t="s">
        <v>214</v>
      </c>
      <c r="D6" s="6"/>
      <c r="E6" s="6"/>
      <c r="F6" s="16" t="s">
        <v>137</v>
      </c>
      <c r="G6" s="410"/>
      <c r="H6" s="289">
        <v>42354</v>
      </c>
      <c r="I6" s="289">
        <v>42597</v>
      </c>
      <c r="J6" s="276" t="s">
        <v>8</v>
      </c>
      <c r="K6" s="152">
        <v>1</v>
      </c>
      <c r="L6" s="407"/>
      <c r="M6" s="106" t="s">
        <v>832</v>
      </c>
      <c r="N6" s="106" t="s">
        <v>829</v>
      </c>
      <c r="O6" s="277"/>
    </row>
    <row r="7" spans="1:15" ht="45.75" customHeight="1">
      <c r="A7" s="16">
        <v>4</v>
      </c>
      <c r="B7" s="16" t="s">
        <v>135</v>
      </c>
      <c r="C7" s="6" t="s">
        <v>215</v>
      </c>
      <c r="D7" s="6"/>
      <c r="E7" s="6"/>
      <c r="F7" s="16" t="s">
        <v>137</v>
      </c>
      <c r="G7" s="410"/>
      <c r="H7" s="289">
        <v>42354</v>
      </c>
      <c r="I7" s="289">
        <v>42597</v>
      </c>
      <c r="J7" s="276" t="s">
        <v>8</v>
      </c>
      <c r="K7" s="152">
        <v>1</v>
      </c>
      <c r="L7" s="407"/>
      <c r="M7" s="106" t="s">
        <v>832</v>
      </c>
      <c r="N7" s="106" t="s">
        <v>829</v>
      </c>
      <c r="O7" s="277"/>
    </row>
    <row r="8" spans="1:15" ht="48.75" customHeight="1">
      <c r="A8" s="16">
        <v>5</v>
      </c>
      <c r="B8" s="16" t="s">
        <v>136</v>
      </c>
      <c r="C8" s="6" t="s">
        <v>216</v>
      </c>
      <c r="D8" s="6"/>
      <c r="E8" s="6"/>
      <c r="F8" s="16" t="s">
        <v>137</v>
      </c>
      <c r="G8" s="410"/>
      <c r="H8" s="289">
        <v>42354</v>
      </c>
      <c r="I8" s="289">
        <v>42597</v>
      </c>
      <c r="J8" s="16" t="s">
        <v>80</v>
      </c>
      <c r="K8" s="2"/>
      <c r="L8" s="397"/>
      <c r="M8" s="106" t="s">
        <v>835</v>
      </c>
      <c r="N8" s="106" t="s">
        <v>829</v>
      </c>
      <c r="O8" s="277" t="s">
        <v>10</v>
      </c>
    </row>
    <row r="9" spans="1:15" ht="39" customHeight="1">
      <c r="A9" s="16">
        <v>6</v>
      </c>
      <c r="B9" s="16" t="s">
        <v>237</v>
      </c>
      <c r="C9" s="6" t="s">
        <v>396</v>
      </c>
      <c r="D9" s="6"/>
      <c r="E9" s="6"/>
      <c r="F9" s="16" t="s">
        <v>400</v>
      </c>
      <c r="G9" s="404">
        <v>97.740319999999997</v>
      </c>
      <c r="H9" s="289">
        <v>42781</v>
      </c>
      <c r="I9" s="289">
        <v>43022</v>
      </c>
      <c r="J9" s="16" t="s">
        <v>80</v>
      </c>
      <c r="K9" s="2"/>
      <c r="L9" s="282"/>
      <c r="M9" s="16" t="s">
        <v>940</v>
      </c>
      <c r="N9" s="106" t="s">
        <v>829</v>
      </c>
      <c r="O9" s="409" t="s">
        <v>10</v>
      </c>
    </row>
    <row r="10" spans="1:15" ht="60">
      <c r="A10" s="16">
        <v>7</v>
      </c>
      <c r="B10" s="16" t="s">
        <v>237</v>
      </c>
      <c r="C10" s="6" t="s">
        <v>397</v>
      </c>
      <c r="D10" s="6"/>
      <c r="E10" s="6"/>
      <c r="F10" s="16" t="s">
        <v>400</v>
      </c>
      <c r="G10" s="405"/>
      <c r="H10" s="289">
        <v>42781</v>
      </c>
      <c r="I10" s="289">
        <v>43022</v>
      </c>
      <c r="J10" s="16" t="s">
        <v>80</v>
      </c>
      <c r="K10" s="2"/>
      <c r="L10" s="282"/>
      <c r="M10" s="16" t="s">
        <v>940</v>
      </c>
      <c r="N10" s="106" t="s">
        <v>829</v>
      </c>
      <c r="O10" s="389"/>
    </row>
    <row r="11" spans="1:15" ht="60">
      <c r="A11" s="16">
        <v>8</v>
      </c>
      <c r="B11" s="16" t="s">
        <v>237</v>
      </c>
      <c r="C11" s="6" t="s">
        <v>398</v>
      </c>
      <c r="D11" s="6"/>
      <c r="E11" s="6"/>
      <c r="F11" s="16" t="s">
        <v>400</v>
      </c>
      <c r="G11" s="405"/>
      <c r="H11" s="289">
        <v>42781</v>
      </c>
      <c r="I11" s="289">
        <v>43022</v>
      </c>
      <c r="J11" s="16" t="s">
        <v>80</v>
      </c>
      <c r="K11" s="2"/>
      <c r="L11" s="282"/>
      <c r="M11" s="16" t="s">
        <v>940</v>
      </c>
      <c r="N11" s="106" t="s">
        <v>829</v>
      </c>
      <c r="O11" s="389"/>
    </row>
    <row r="12" spans="1:15" ht="60">
      <c r="A12" s="16">
        <v>9</v>
      </c>
      <c r="B12" s="16" t="s">
        <v>237</v>
      </c>
      <c r="C12" s="6" t="s">
        <v>399</v>
      </c>
      <c r="D12" s="6"/>
      <c r="E12" s="6"/>
      <c r="F12" s="16" t="s">
        <v>400</v>
      </c>
      <c r="G12" s="406"/>
      <c r="H12" s="289">
        <v>42781</v>
      </c>
      <c r="I12" s="289">
        <v>43022</v>
      </c>
      <c r="J12" s="16" t="s">
        <v>80</v>
      </c>
      <c r="K12" s="2"/>
      <c r="L12" s="282"/>
      <c r="M12" s="16" t="s">
        <v>940</v>
      </c>
      <c r="N12" s="106" t="s">
        <v>829</v>
      </c>
      <c r="O12" s="386"/>
    </row>
    <row r="13" spans="1:15" ht="59.25" customHeight="1">
      <c r="A13" s="16">
        <v>10</v>
      </c>
      <c r="B13" s="16" t="s">
        <v>237</v>
      </c>
      <c r="C13" s="6" t="s">
        <v>437</v>
      </c>
      <c r="D13" s="6"/>
      <c r="E13" s="6"/>
      <c r="F13" s="16" t="s">
        <v>442</v>
      </c>
      <c r="G13" s="404">
        <v>104.91979000000001</v>
      </c>
      <c r="H13" s="289">
        <v>42814</v>
      </c>
      <c r="I13" s="289">
        <v>43058</v>
      </c>
      <c r="J13" s="16" t="s">
        <v>80</v>
      </c>
      <c r="K13" s="2"/>
      <c r="L13" s="282"/>
      <c r="M13" s="16" t="s">
        <v>940</v>
      </c>
      <c r="N13" s="106" t="s">
        <v>829</v>
      </c>
      <c r="O13" s="409"/>
    </row>
    <row r="14" spans="1:15" ht="34.5" customHeight="1">
      <c r="A14" s="16">
        <v>11</v>
      </c>
      <c r="B14" s="16" t="s">
        <v>237</v>
      </c>
      <c r="C14" s="6" t="s">
        <v>438</v>
      </c>
      <c r="D14" s="6"/>
      <c r="E14" s="6"/>
      <c r="F14" s="16" t="s">
        <v>442</v>
      </c>
      <c r="G14" s="405"/>
      <c r="H14" s="289">
        <v>42814</v>
      </c>
      <c r="I14" s="289">
        <v>43058</v>
      </c>
      <c r="J14" s="16" t="s">
        <v>80</v>
      </c>
      <c r="K14" s="2"/>
      <c r="L14" s="282"/>
      <c r="M14" s="16" t="s">
        <v>940</v>
      </c>
      <c r="N14" s="106" t="s">
        <v>829</v>
      </c>
      <c r="O14" s="389"/>
    </row>
    <row r="15" spans="1:15" ht="37.5" customHeight="1">
      <c r="A15" s="16">
        <v>12</v>
      </c>
      <c r="B15" s="16" t="s">
        <v>237</v>
      </c>
      <c r="C15" s="6" t="s">
        <v>439</v>
      </c>
      <c r="D15" s="6"/>
      <c r="E15" s="6"/>
      <c r="F15" s="16" t="s">
        <v>442</v>
      </c>
      <c r="G15" s="405"/>
      <c r="H15" s="289">
        <v>42814</v>
      </c>
      <c r="I15" s="289">
        <v>43058</v>
      </c>
      <c r="J15" s="277" t="s">
        <v>8</v>
      </c>
      <c r="K15" s="85">
        <v>1</v>
      </c>
      <c r="L15" s="282"/>
      <c r="M15" s="16" t="s">
        <v>940</v>
      </c>
      <c r="N15" s="106" t="s">
        <v>829</v>
      </c>
      <c r="O15" s="389"/>
    </row>
    <row r="16" spans="1:15" ht="45" customHeight="1">
      <c r="A16" s="16">
        <v>13</v>
      </c>
      <c r="B16" s="16" t="s">
        <v>237</v>
      </c>
      <c r="C16" s="6" t="s">
        <v>440</v>
      </c>
      <c r="D16" s="6"/>
      <c r="E16" s="6"/>
      <c r="F16" s="16" t="s">
        <v>442</v>
      </c>
      <c r="G16" s="405"/>
      <c r="H16" s="289">
        <v>42814</v>
      </c>
      <c r="I16" s="289">
        <v>43058</v>
      </c>
      <c r="J16" s="16" t="s">
        <v>80</v>
      </c>
      <c r="K16" s="2"/>
      <c r="L16" s="282"/>
      <c r="M16" s="16" t="s">
        <v>940</v>
      </c>
      <c r="N16" s="106" t="s">
        <v>829</v>
      </c>
      <c r="O16" s="389"/>
    </row>
    <row r="17" spans="1:15" ht="60">
      <c r="A17" s="16">
        <v>14</v>
      </c>
      <c r="B17" s="16" t="s">
        <v>237</v>
      </c>
      <c r="C17" s="6" t="s">
        <v>441</v>
      </c>
      <c r="D17" s="6"/>
      <c r="E17" s="6"/>
      <c r="F17" s="16" t="s">
        <v>442</v>
      </c>
      <c r="G17" s="406"/>
      <c r="H17" s="289">
        <v>42814</v>
      </c>
      <c r="I17" s="289">
        <v>43058</v>
      </c>
      <c r="J17" s="16" t="s">
        <v>80</v>
      </c>
      <c r="K17" s="2"/>
      <c r="L17" s="282"/>
      <c r="M17" s="16" t="s">
        <v>940</v>
      </c>
      <c r="N17" s="106" t="s">
        <v>829</v>
      </c>
      <c r="O17" s="386"/>
    </row>
    <row r="18" spans="1:15" ht="64.5" customHeight="1">
      <c r="A18" s="16">
        <v>15</v>
      </c>
      <c r="B18" s="16" t="s">
        <v>421</v>
      </c>
      <c r="C18" s="6" t="s">
        <v>419</v>
      </c>
      <c r="D18" s="6"/>
      <c r="E18" s="6"/>
      <c r="F18" s="16" t="s">
        <v>422</v>
      </c>
      <c r="G18" s="404">
        <v>108.76201</v>
      </c>
      <c r="H18" s="289"/>
      <c r="I18" s="289"/>
      <c r="J18" s="16" t="s">
        <v>80</v>
      </c>
      <c r="K18" s="2"/>
      <c r="L18" s="282"/>
      <c r="M18" s="106" t="s">
        <v>835</v>
      </c>
      <c r="N18" s="106" t="s">
        <v>829</v>
      </c>
      <c r="O18" s="409" t="s">
        <v>1009</v>
      </c>
    </row>
    <row r="19" spans="1:15" ht="60">
      <c r="A19" s="16">
        <v>16</v>
      </c>
      <c r="B19" s="16" t="s">
        <v>421</v>
      </c>
      <c r="C19" s="6" t="s">
        <v>420</v>
      </c>
      <c r="D19" s="6"/>
      <c r="E19" s="6"/>
      <c r="F19" s="16" t="s">
        <v>422</v>
      </c>
      <c r="G19" s="405"/>
      <c r="H19" s="289"/>
      <c r="I19" s="289"/>
      <c r="J19" s="16" t="s">
        <v>80</v>
      </c>
      <c r="K19" s="2"/>
      <c r="L19" s="282"/>
      <c r="M19" s="106" t="s">
        <v>835</v>
      </c>
      <c r="N19" s="106" t="s">
        <v>829</v>
      </c>
      <c r="O19" s="389"/>
    </row>
    <row r="20" spans="1:15" ht="60">
      <c r="A20" s="16">
        <v>17</v>
      </c>
      <c r="B20" s="16" t="s">
        <v>421</v>
      </c>
      <c r="C20" s="6" t="s">
        <v>623</v>
      </c>
      <c r="D20" s="6"/>
      <c r="E20" s="6"/>
      <c r="F20" s="16" t="s">
        <v>422</v>
      </c>
      <c r="G20" s="405"/>
      <c r="H20" s="289"/>
      <c r="I20" s="289"/>
      <c r="J20" s="16" t="s">
        <v>338</v>
      </c>
      <c r="K20" s="2">
        <v>0.75</v>
      </c>
      <c r="L20" s="282"/>
      <c r="M20" s="106" t="s">
        <v>835</v>
      </c>
      <c r="N20" s="106" t="s">
        <v>829</v>
      </c>
      <c r="O20" s="389"/>
    </row>
    <row r="21" spans="1:15" ht="60">
      <c r="A21" s="16">
        <v>18</v>
      </c>
      <c r="B21" s="16" t="s">
        <v>421</v>
      </c>
      <c r="C21" s="6" t="s">
        <v>644</v>
      </c>
      <c r="D21" s="6"/>
      <c r="E21" s="6"/>
      <c r="F21" s="16" t="s">
        <v>422</v>
      </c>
      <c r="G21" s="406"/>
      <c r="H21" s="289"/>
      <c r="I21" s="289"/>
      <c r="J21" s="16" t="s">
        <v>80</v>
      </c>
      <c r="K21" s="2"/>
      <c r="L21" s="282"/>
      <c r="M21" s="106" t="s">
        <v>835</v>
      </c>
      <c r="N21" s="106" t="s">
        <v>829</v>
      </c>
      <c r="O21" s="386"/>
    </row>
    <row r="22" spans="1:15" ht="45">
      <c r="A22" s="16">
        <v>19</v>
      </c>
      <c r="B22" s="16" t="s">
        <v>430</v>
      </c>
      <c r="C22" s="6" t="s">
        <v>424</v>
      </c>
      <c r="D22" s="6"/>
      <c r="E22" s="6"/>
      <c r="F22" s="16" t="s">
        <v>431</v>
      </c>
      <c r="G22" s="404">
        <v>133.14814000000001</v>
      </c>
      <c r="H22" s="289">
        <v>42860</v>
      </c>
      <c r="I22" s="289">
        <v>43104</v>
      </c>
      <c r="J22" s="277" t="s">
        <v>8</v>
      </c>
      <c r="K22" s="89">
        <v>1</v>
      </c>
      <c r="L22" s="394">
        <v>126.8</v>
      </c>
      <c r="M22" s="106" t="s">
        <v>830</v>
      </c>
      <c r="N22" s="272" t="s">
        <v>827</v>
      </c>
      <c r="O22" s="91"/>
    </row>
    <row r="23" spans="1:15" ht="45">
      <c r="A23" s="16">
        <v>20</v>
      </c>
      <c r="B23" s="16" t="s">
        <v>430</v>
      </c>
      <c r="C23" s="6" t="s">
        <v>425</v>
      </c>
      <c r="D23" s="6"/>
      <c r="E23" s="6"/>
      <c r="F23" s="16" t="s">
        <v>431</v>
      </c>
      <c r="G23" s="405"/>
      <c r="H23" s="289">
        <v>42860</v>
      </c>
      <c r="I23" s="289">
        <v>43104</v>
      </c>
      <c r="J23" s="16" t="s">
        <v>80</v>
      </c>
      <c r="K23" s="88">
        <v>0</v>
      </c>
      <c r="L23" s="408"/>
      <c r="M23" s="106" t="s">
        <v>830</v>
      </c>
      <c r="N23" s="272" t="s">
        <v>827</v>
      </c>
      <c r="O23" s="277" t="s">
        <v>744</v>
      </c>
    </row>
    <row r="24" spans="1:15" ht="30">
      <c r="A24" s="16">
        <v>21</v>
      </c>
      <c r="B24" s="16" t="s">
        <v>430</v>
      </c>
      <c r="C24" s="6" t="s">
        <v>426</v>
      </c>
      <c r="D24" s="6"/>
      <c r="E24" s="6"/>
      <c r="F24" s="16" t="s">
        <v>431</v>
      </c>
      <c r="G24" s="405"/>
      <c r="H24" s="289">
        <v>42860</v>
      </c>
      <c r="I24" s="289">
        <v>43104</v>
      </c>
      <c r="J24" s="277" t="s">
        <v>8</v>
      </c>
      <c r="K24" s="89">
        <v>1</v>
      </c>
      <c r="L24" s="408"/>
      <c r="M24" s="106" t="s">
        <v>830</v>
      </c>
      <c r="N24" s="272" t="s">
        <v>827</v>
      </c>
      <c r="O24" s="91"/>
    </row>
    <row r="25" spans="1:15" ht="30">
      <c r="A25" s="16">
        <v>22</v>
      </c>
      <c r="B25" s="16" t="s">
        <v>430</v>
      </c>
      <c r="C25" s="6" t="s">
        <v>427</v>
      </c>
      <c r="D25" s="6"/>
      <c r="E25" s="6"/>
      <c r="F25" s="16" t="s">
        <v>431</v>
      </c>
      <c r="G25" s="405"/>
      <c r="H25" s="289">
        <v>42860</v>
      </c>
      <c r="I25" s="289">
        <v>43104</v>
      </c>
      <c r="J25" s="277" t="s">
        <v>8</v>
      </c>
      <c r="K25" s="89">
        <v>1</v>
      </c>
      <c r="L25" s="408"/>
      <c r="M25" s="106" t="s">
        <v>830</v>
      </c>
      <c r="N25" s="272" t="s">
        <v>827</v>
      </c>
      <c r="O25" s="91"/>
    </row>
    <row r="26" spans="1:15" ht="30">
      <c r="A26" s="16">
        <v>23</v>
      </c>
      <c r="B26" s="16" t="s">
        <v>430</v>
      </c>
      <c r="C26" s="6" t="s">
        <v>428</v>
      </c>
      <c r="D26" s="6"/>
      <c r="E26" s="6"/>
      <c r="F26" s="16" t="s">
        <v>431</v>
      </c>
      <c r="G26" s="405"/>
      <c r="H26" s="289">
        <v>42860</v>
      </c>
      <c r="I26" s="289">
        <v>43104</v>
      </c>
      <c r="J26" s="277" t="s">
        <v>8</v>
      </c>
      <c r="K26" s="89">
        <v>1</v>
      </c>
      <c r="L26" s="408"/>
      <c r="M26" s="106" t="s">
        <v>830</v>
      </c>
      <c r="N26" s="272" t="s">
        <v>827</v>
      </c>
      <c r="O26" s="91"/>
    </row>
    <row r="27" spans="1:15" ht="45">
      <c r="A27" s="16">
        <v>24</v>
      </c>
      <c r="B27" s="16" t="s">
        <v>430</v>
      </c>
      <c r="C27" s="6" t="s">
        <v>429</v>
      </c>
      <c r="D27" s="6"/>
      <c r="E27" s="6"/>
      <c r="F27" s="16" t="s">
        <v>431</v>
      </c>
      <c r="G27" s="406"/>
      <c r="H27" s="289">
        <v>42860</v>
      </c>
      <c r="I27" s="289">
        <v>43104</v>
      </c>
      <c r="J27" s="277" t="s">
        <v>8</v>
      </c>
      <c r="K27" s="89">
        <v>1</v>
      </c>
      <c r="L27" s="395"/>
      <c r="M27" s="106" t="s">
        <v>830</v>
      </c>
      <c r="N27" s="272" t="s">
        <v>827</v>
      </c>
      <c r="O27" s="91"/>
    </row>
    <row r="28" spans="1:15" ht="39.75" customHeight="1">
      <c r="A28" s="16">
        <v>25</v>
      </c>
      <c r="B28" s="16" t="s">
        <v>455</v>
      </c>
      <c r="C28" s="6" t="s">
        <v>460</v>
      </c>
      <c r="D28" s="6"/>
      <c r="E28" s="6"/>
      <c r="F28" s="16" t="s">
        <v>457</v>
      </c>
      <c r="G28" s="404">
        <v>89.989000000000004</v>
      </c>
      <c r="H28" s="289">
        <v>42800</v>
      </c>
      <c r="I28" s="289">
        <v>43044</v>
      </c>
      <c r="J28" s="16" t="s">
        <v>807</v>
      </c>
      <c r="K28" s="2">
        <v>0.7</v>
      </c>
      <c r="L28" s="396">
        <v>32.165480000000002</v>
      </c>
      <c r="M28" s="106" t="s">
        <v>830</v>
      </c>
      <c r="N28" s="272" t="s">
        <v>827</v>
      </c>
      <c r="O28" s="91"/>
    </row>
    <row r="29" spans="1:15" ht="45">
      <c r="A29" s="16">
        <v>26</v>
      </c>
      <c r="B29" s="16" t="s">
        <v>455</v>
      </c>
      <c r="C29" s="6" t="s">
        <v>458</v>
      </c>
      <c r="D29" s="6"/>
      <c r="E29" s="6"/>
      <c r="F29" s="16" t="s">
        <v>457</v>
      </c>
      <c r="G29" s="405"/>
      <c r="H29" s="289">
        <v>42800</v>
      </c>
      <c r="I29" s="289">
        <v>43044</v>
      </c>
      <c r="J29" s="16" t="s">
        <v>807</v>
      </c>
      <c r="K29" s="2">
        <v>0.7</v>
      </c>
      <c r="L29" s="407"/>
      <c r="M29" s="106" t="s">
        <v>830</v>
      </c>
      <c r="N29" s="272" t="s">
        <v>827</v>
      </c>
      <c r="O29" s="91"/>
    </row>
    <row r="30" spans="1:15" ht="45">
      <c r="A30" s="16">
        <v>27</v>
      </c>
      <c r="B30" s="16" t="s">
        <v>455</v>
      </c>
      <c r="C30" s="6" t="s">
        <v>459</v>
      </c>
      <c r="D30" s="6"/>
      <c r="E30" s="6"/>
      <c r="F30" s="16" t="s">
        <v>457</v>
      </c>
      <c r="G30" s="405"/>
      <c r="H30" s="289">
        <v>42800</v>
      </c>
      <c r="I30" s="289">
        <v>43044</v>
      </c>
      <c r="J30" s="16" t="s">
        <v>807</v>
      </c>
      <c r="K30" s="2">
        <v>0.7</v>
      </c>
      <c r="L30" s="407"/>
      <c r="M30" s="106" t="s">
        <v>830</v>
      </c>
      <c r="N30" s="272" t="s">
        <v>827</v>
      </c>
      <c r="O30" s="91"/>
    </row>
    <row r="31" spans="1:15" ht="45">
      <c r="A31" s="16">
        <v>28</v>
      </c>
      <c r="B31" s="16" t="s">
        <v>455</v>
      </c>
      <c r="C31" s="6" t="s">
        <v>607</v>
      </c>
      <c r="D31" s="6"/>
      <c r="E31" s="6"/>
      <c r="F31" s="16" t="s">
        <v>457</v>
      </c>
      <c r="G31" s="406"/>
      <c r="H31" s="289">
        <v>42800</v>
      </c>
      <c r="I31" s="289">
        <v>43044</v>
      </c>
      <c r="J31" s="16" t="s">
        <v>1</v>
      </c>
      <c r="K31" s="2"/>
      <c r="L31" s="397"/>
      <c r="M31" s="106" t="s">
        <v>830</v>
      </c>
      <c r="N31" s="272" t="s">
        <v>827</v>
      </c>
      <c r="O31" s="277" t="s">
        <v>10</v>
      </c>
    </row>
    <row r="32" spans="1:15" ht="30">
      <c r="A32" s="16">
        <v>29</v>
      </c>
      <c r="B32" s="16" t="s">
        <v>455</v>
      </c>
      <c r="C32" s="6" t="s">
        <v>464</v>
      </c>
      <c r="D32" s="6"/>
      <c r="E32" s="6"/>
      <c r="F32" s="16" t="s">
        <v>452</v>
      </c>
      <c r="G32" s="404">
        <v>92.898219999999995</v>
      </c>
      <c r="H32" s="289">
        <v>42814</v>
      </c>
      <c r="I32" s="289">
        <v>43058</v>
      </c>
      <c r="J32" s="16" t="s">
        <v>179</v>
      </c>
      <c r="K32" s="2">
        <v>0.8</v>
      </c>
      <c r="L32" s="396">
        <v>19.45</v>
      </c>
      <c r="M32" s="106" t="s">
        <v>830</v>
      </c>
      <c r="N32" s="272" t="s">
        <v>827</v>
      </c>
      <c r="O32" s="91"/>
    </row>
    <row r="33" spans="1:15" ht="30">
      <c r="A33" s="16">
        <v>30</v>
      </c>
      <c r="B33" s="16" t="s">
        <v>455</v>
      </c>
      <c r="C33" s="6" t="s">
        <v>461</v>
      </c>
      <c r="D33" s="6"/>
      <c r="E33" s="6"/>
      <c r="F33" s="16" t="s">
        <v>452</v>
      </c>
      <c r="G33" s="405"/>
      <c r="H33" s="289">
        <v>42814</v>
      </c>
      <c r="I33" s="289">
        <v>43058</v>
      </c>
      <c r="J33" s="16" t="s">
        <v>179</v>
      </c>
      <c r="K33" s="2">
        <v>0.8</v>
      </c>
      <c r="L33" s="407"/>
      <c r="M33" s="106" t="s">
        <v>830</v>
      </c>
      <c r="N33" s="272" t="s">
        <v>827</v>
      </c>
      <c r="O33" s="91"/>
    </row>
    <row r="34" spans="1:15" ht="30">
      <c r="A34" s="16">
        <v>31</v>
      </c>
      <c r="B34" s="16" t="s">
        <v>455</v>
      </c>
      <c r="C34" s="6" t="s">
        <v>462</v>
      </c>
      <c r="D34" s="6"/>
      <c r="E34" s="6"/>
      <c r="F34" s="16" t="s">
        <v>452</v>
      </c>
      <c r="G34" s="405"/>
      <c r="H34" s="289">
        <v>42814</v>
      </c>
      <c r="I34" s="289">
        <v>43058</v>
      </c>
      <c r="J34" s="16" t="s">
        <v>80</v>
      </c>
      <c r="K34" s="2"/>
      <c r="L34" s="407"/>
      <c r="M34" s="106" t="s">
        <v>830</v>
      </c>
      <c r="N34" s="272" t="s">
        <v>827</v>
      </c>
      <c r="O34" s="277" t="s">
        <v>481</v>
      </c>
    </row>
    <row r="35" spans="1:15" ht="30">
      <c r="A35" s="16">
        <v>32</v>
      </c>
      <c r="B35" s="16" t="s">
        <v>455</v>
      </c>
      <c r="C35" s="6" t="s">
        <v>463</v>
      </c>
      <c r="D35" s="6"/>
      <c r="E35" s="6"/>
      <c r="F35" s="16" t="s">
        <v>452</v>
      </c>
      <c r="G35" s="406"/>
      <c r="H35" s="289">
        <v>42814</v>
      </c>
      <c r="I35" s="289">
        <v>43058</v>
      </c>
      <c r="J35" s="16" t="s">
        <v>666</v>
      </c>
      <c r="K35" s="2">
        <v>0.56999999999999995</v>
      </c>
      <c r="L35" s="397"/>
      <c r="M35" s="106" t="s">
        <v>830</v>
      </c>
      <c r="N35" s="272" t="s">
        <v>827</v>
      </c>
      <c r="O35" s="91"/>
    </row>
    <row r="36" spans="1:15" ht="30">
      <c r="A36" s="16">
        <v>33</v>
      </c>
      <c r="B36" s="16" t="s">
        <v>455</v>
      </c>
      <c r="C36" s="6" t="s">
        <v>468</v>
      </c>
      <c r="D36" s="6"/>
      <c r="E36" s="6"/>
      <c r="F36" s="16" t="s">
        <v>453</v>
      </c>
      <c r="G36" s="404">
        <v>89.998379999999997</v>
      </c>
      <c r="H36" s="289">
        <v>42800</v>
      </c>
      <c r="I36" s="289">
        <v>43044</v>
      </c>
      <c r="J36" s="16" t="s">
        <v>808</v>
      </c>
      <c r="K36" s="2">
        <v>0.8</v>
      </c>
      <c r="L36" s="396">
        <v>20.189920000000001</v>
      </c>
      <c r="M36" s="106" t="s">
        <v>830</v>
      </c>
      <c r="N36" s="272" t="s">
        <v>827</v>
      </c>
      <c r="O36" s="445"/>
    </row>
    <row r="37" spans="1:15" ht="36.75" customHeight="1">
      <c r="A37" s="16">
        <v>34</v>
      </c>
      <c r="B37" s="16" t="s">
        <v>455</v>
      </c>
      <c r="C37" s="6" t="s">
        <v>465</v>
      </c>
      <c r="D37" s="6"/>
      <c r="E37" s="6"/>
      <c r="F37" s="16" t="s">
        <v>453</v>
      </c>
      <c r="G37" s="405"/>
      <c r="H37" s="289">
        <v>42800</v>
      </c>
      <c r="I37" s="289">
        <v>43044</v>
      </c>
      <c r="J37" s="16" t="s">
        <v>787</v>
      </c>
      <c r="K37" s="2">
        <v>0.25</v>
      </c>
      <c r="L37" s="407"/>
      <c r="M37" s="106" t="s">
        <v>830</v>
      </c>
      <c r="N37" s="272" t="s">
        <v>827</v>
      </c>
      <c r="O37" s="446"/>
    </row>
    <row r="38" spans="1:15" ht="30">
      <c r="A38" s="16">
        <v>35</v>
      </c>
      <c r="B38" s="16" t="s">
        <v>455</v>
      </c>
      <c r="C38" s="6" t="s">
        <v>466</v>
      </c>
      <c r="D38" s="6"/>
      <c r="E38" s="6"/>
      <c r="F38" s="16" t="s">
        <v>453</v>
      </c>
      <c r="G38" s="405"/>
      <c r="H38" s="289">
        <v>42800</v>
      </c>
      <c r="I38" s="289">
        <v>43044</v>
      </c>
      <c r="J38" s="16" t="s">
        <v>1084</v>
      </c>
      <c r="K38" s="2">
        <v>0.05</v>
      </c>
      <c r="L38" s="407"/>
      <c r="M38" s="106" t="s">
        <v>830</v>
      </c>
      <c r="N38" s="272" t="s">
        <v>827</v>
      </c>
      <c r="O38" s="16"/>
    </row>
    <row r="39" spans="1:15" ht="30">
      <c r="A39" s="16">
        <v>36</v>
      </c>
      <c r="B39" s="16" t="s">
        <v>455</v>
      </c>
      <c r="C39" s="6" t="s">
        <v>467</v>
      </c>
      <c r="D39" s="6"/>
      <c r="E39" s="6"/>
      <c r="F39" s="16" t="s">
        <v>453</v>
      </c>
      <c r="G39" s="406"/>
      <c r="H39" s="289">
        <v>42800</v>
      </c>
      <c r="I39" s="289">
        <v>43044</v>
      </c>
      <c r="J39" s="16" t="s">
        <v>179</v>
      </c>
      <c r="K39" s="2">
        <v>0.8</v>
      </c>
      <c r="L39" s="397"/>
      <c r="M39" s="106" t="s">
        <v>830</v>
      </c>
      <c r="N39" s="272" t="s">
        <v>827</v>
      </c>
      <c r="O39" s="16"/>
    </row>
    <row r="40" spans="1:15" ht="34.5" customHeight="1">
      <c r="A40" s="16">
        <v>37</v>
      </c>
      <c r="B40" s="16" t="s">
        <v>455</v>
      </c>
      <c r="C40" s="6" t="s">
        <v>473</v>
      </c>
      <c r="D40" s="6"/>
      <c r="E40" s="6"/>
      <c r="F40" s="16" t="s">
        <v>454</v>
      </c>
      <c r="G40" s="404">
        <v>113.688278</v>
      </c>
      <c r="H40" s="289"/>
      <c r="I40" s="289"/>
      <c r="J40" s="16" t="s">
        <v>1</v>
      </c>
      <c r="K40" s="2"/>
      <c r="L40" s="282"/>
      <c r="M40" s="106" t="s">
        <v>830</v>
      </c>
      <c r="N40" s="272" t="s">
        <v>827</v>
      </c>
      <c r="O40" s="409" t="s">
        <v>451</v>
      </c>
    </row>
    <row r="41" spans="1:15" ht="35.25" customHeight="1">
      <c r="A41" s="16">
        <v>38</v>
      </c>
      <c r="B41" s="16" t="s">
        <v>455</v>
      </c>
      <c r="C41" s="6" t="s">
        <v>472</v>
      </c>
      <c r="D41" s="6"/>
      <c r="E41" s="6"/>
      <c r="F41" s="16" t="s">
        <v>454</v>
      </c>
      <c r="G41" s="405"/>
      <c r="H41" s="289"/>
      <c r="I41" s="289"/>
      <c r="J41" s="16" t="s">
        <v>1087</v>
      </c>
      <c r="K41" s="2">
        <v>0.1</v>
      </c>
      <c r="L41" s="282"/>
      <c r="M41" s="106" t="s">
        <v>830</v>
      </c>
      <c r="N41" s="272" t="s">
        <v>827</v>
      </c>
      <c r="O41" s="389"/>
    </row>
    <row r="42" spans="1:15" ht="36" customHeight="1">
      <c r="A42" s="16">
        <v>39</v>
      </c>
      <c r="B42" s="16" t="s">
        <v>455</v>
      </c>
      <c r="C42" s="6" t="s">
        <v>471</v>
      </c>
      <c r="D42" s="6"/>
      <c r="E42" s="6"/>
      <c r="F42" s="16" t="s">
        <v>454</v>
      </c>
      <c r="G42" s="405"/>
      <c r="H42" s="289"/>
      <c r="I42" s="289"/>
      <c r="J42" s="16" t="s">
        <v>787</v>
      </c>
      <c r="K42" s="2">
        <v>0.25</v>
      </c>
      <c r="L42" s="282"/>
      <c r="M42" s="106" t="s">
        <v>830</v>
      </c>
      <c r="N42" s="272" t="s">
        <v>827</v>
      </c>
      <c r="O42" s="389"/>
    </row>
    <row r="43" spans="1:15" ht="32.25" customHeight="1">
      <c r="A43" s="16">
        <v>40</v>
      </c>
      <c r="B43" s="16" t="s">
        <v>455</v>
      </c>
      <c r="C43" s="6" t="s">
        <v>470</v>
      </c>
      <c r="D43" s="6"/>
      <c r="E43" s="6"/>
      <c r="F43" s="16" t="s">
        <v>454</v>
      </c>
      <c r="G43" s="405"/>
      <c r="H43" s="289"/>
      <c r="I43" s="289"/>
      <c r="J43" s="16" t="s">
        <v>1</v>
      </c>
      <c r="K43" s="2"/>
      <c r="L43" s="282"/>
      <c r="M43" s="106" t="s">
        <v>830</v>
      </c>
      <c r="N43" s="272" t="s">
        <v>827</v>
      </c>
      <c r="O43" s="389"/>
    </row>
    <row r="44" spans="1:15" ht="36" customHeight="1">
      <c r="A44" s="16">
        <v>41</v>
      </c>
      <c r="B44" s="16" t="s">
        <v>455</v>
      </c>
      <c r="C44" s="6" t="s">
        <v>469</v>
      </c>
      <c r="D44" s="6"/>
      <c r="E44" s="6"/>
      <c r="F44" s="16" t="s">
        <v>454</v>
      </c>
      <c r="G44" s="406"/>
      <c r="H44" s="289"/>
      <c r="I44" s="289"/>
      <c r="J44" s="16" t="s">
        <v>1</v>
      </c>
      <c r="K44" s="2"/>
      <c r="L44" s="282"/>
      <c r="M44" s="106" t="s">
        <v>830</v>
      </c>
      <c r="N44" s="272" t="s">
        <v>827</v>
      </c>
      <c r="O44" s="386"/>
    </row>
    <row r="45" spans="1:15" ht="60">
      <c r="A45" s="16">
        <v>42</v>
      </c>
      <c r="B45" s="16" t="s">
        <v>225</v>
      </c>
      <c r="C45" s="6" t="s">
        <v>482</v>
      </c>
      <c r="D45" s="6"/>
      <c r="E45" s="6"/>
      <c r="F45" s="16" t="s">
        <v>484</v>
      </c>
      <c r="G45" s="404">
        <v>42.668460000000003</v>
      </c>
      <c r="H45" s="289">
        <v>42774</v>
      </c>
      <c r="I45" s="289">
        <v>42954</v>
      </c>
      <c r="J45" s="16" t="s">
        <v>179</v>
      </c>
      <c r="K45" s="2">
        <v>0.85</v>
      </c>
      <c r="L45" s="282"/>
      <c r="M45" s="16" t="s">
        <v>940</v>
      </c>
      <c r="N45" s="106" t="s">
        <v>829</v>
      </c>
      <c r="O45" s="91"/>
    </row>
    <row r="46" spans="1:15" ht="60">
      <c r="A46" s="16">
        <v>43</v>
      </c>
      <c r="B46" s="16" t="s">
        <v>225</v>
      </c>
      <c r="C46" s="6" t="s">
        <v>483</v>
      </c>
      <c r="D46" s="6"/>
      <c r="E46" s="6"/>
      <c r="F46" s="16" t="s">
        <v>484</v>
      </c>
      <c r="G46" s="405"/>
      <c r="H46" s="289">
        <v>42774</v>
      </c>
      <c r="I46" s="289">
        <v>42954</v>
      </c>
      <c r="J46" s="16" t="s">
        <v>179</v>
      </c>
      <c r="K46" s="2">
        <v>0.85</v>
      </c>
      <c r="L46" s="282"/>
      <c r="M46" s="16" t="s">
        <v>940</v>
      </c>
      <c r="N46" s="106" t="s">
        <v>829</v>
      </c>
      <c r="O46" s="90"/>
    </row>
    <row r="47" spans="1:15" ht="60">
      <c r="A47" s="16">
        <v>44</v>
      </c>
      <c r="B47" s="16" t="s">
        <v>237</v>
      </c>
      <c r="C47" s="6" t="s">
        <v>485</v>
      </c>
      <c r="D47" s="6"/>
      <c r="E47" s="6"/>
      <c r="F47" s="16" t="s">
        <v>487</v>
      </c>
      <c r="G47" s="410">
        <v>66.400229999999993</v>
      </c>
      <c r="H47" s="289">
        <v>42774</v>
      </c>
      <c r="I47" s="289">
        <v>43015</v>
      </c>
      <c r="J47" s="16" t="s">
        <v>80</v>
      </c>
      <c r="K47" s="2"/>
      <c r="L47" s="282"/>
      <c r="M47" s="16" t="s">
        <v>940</v>
      </c>
      <c r="N47" s="106" t="s">
        <v>829</v>
      </c>
      <c r="O47" s="409" t="s">
        <v>10</v>
      </c>
    </row>
    <row r="48" spans="1:15" ht="42" customHeight="1">
      <c r="A48" s="16">
        <v>45</v>
      </c>
      <c r="B48" s="16" t="s">
        <v>237</v>
      </c>
      <c r="C48" s="6" t="s">
        <v>505</v>
      </c>
      <c r="D48" s="6"/>
      <c r="E48" s="6"/>
      <c r="F48" s="16" t="s">
        <v>487</v>
      </c>
      <c r="G48" s="410"/>
      <c r="H48" s="289">
        <v>42774</v>
      </c>
      <c r="I48" s="289">
        <v>43015</v>
      </c>
      <c r="J48" s="16" t="s">
        <v>80</v>
      </c>
      <c r="K48" s="2"/>
      <c r="L48" s="282"/>
      <c r="M48" s="16" t="s">
        <v>940</v>
      </c>
      <c r="N48" s="106" t="s">
        <v>829</v>
      </c>
      <c r="O48" s="389"/>
    </row>
    <row r="49" spans="1:15" ht="39" customHeight="1">
      <c r="A49" s="16">
        <v>46</v>
      </c>
      <c r="B49" s="16" t="s">
        <v>237</v>
      </c>
      <c r="C49" s="6" t="s">
        <v>486</v>
      </c>
      <c r="D49" s="6"/>
      <c r="E49" s="6"/>
      <c r="F49" s="16" t="s">
        <v>487</v>
      </c>
      <c r="G49" s="410"/>
      <c r="H49" s="289">
        <v>42774</v>
      </c>
      <c r="I49" s="289">
        <v>43015</v>
      </c>
      <c r="J49" s="16" t="s">
        <v>80</v>
      </c>
      <c r="K49" s="2"/>
      <c r="L49" s="282"/>
      <c r="M49" s="16" t="s">
        <v>940</v>
      </c>
      <c r="N49" s="106" t="s">
        <v>829</v>
      </c>
      <c r="O49" s="386"/>
    </row>
    <row r="50" spans="1:15" ht="45.75" customHeight="1">
      <c r="A50" s="16">
        <v>47</v>
      </c>
      <c r="B50" s="16" t="s">
        <v>237</v>
      </c>
      <c r="C50" s="6" t="s">
        <v>490</v>
      </c>
      <c r="D50" s="6"/>
      <c r="E50" s="6"/>
      <c r="F50" s="16" t="s">
        <v>487</v>
      </c>
      <c r="G50" s="410">
        <v>66.400229999999993</v>
      </c>
      <c r="H50" s="289">
        <v>42774</v>
      </c>
      <c r="I50" s="289">
        <v>43015</v>
      </c>
      <c r="J50" s="16" t="s">
        <v>80</v>
      </c>
      <c r="K50" s="2"/>
      <c r="L50" s="282"/>
      <c r="M50" s="16" t="s">
        <v>940</v>
      </c>
      <c r="N50" s="106" t="s">
        <v>829</v>
      </c>
      <c r="O50" s="409" t="s">
        <v>10</v>
      </c>
    </row>
    <row r="51" spans="1:15" ht="60">
      <c r="A51" s="16">
        <v>48</v>
      </c>
      <c r="B51" s="16" t="s">
        <v>237</v>
      </c>
      <c r="C51" s="6" t="s">
        <v>491</v>
      </c>
      <c r="D51" s="6"/>
      <c r="E51" s="6"/>
      <c r="F51" s="16" t="s">
        <v>487</v>
      </c>
      <c r="G51" s="410"/>
      <c r="H51" s="289">
        <v>42774</v>
      </c>
      <c r="I51" s="289">
        <v>43015</v>
      </c>
      <c r="J51" s="16" t="s">
        <v>80</v>
      </c>
      <c r="K51" s="2"/>
      <c r="L51" s="282"/>
      <c r="M51" s="16" t="s">
        <v>940</v>
      </c>
      <c r="N51" s="106" t="s">
        <v>829</v>
      </c>
      <c r="O51" s="389"/>
    </row>
    <row r="52" spans="1:15" ht="60">
      <c r="A52" s="16">
        <v>49</v>
      </c>
      <c r="B52" s="16" t="s">
        <v>237</v>
      </c>
      <c r="C52" s="6" t="s">
        <v>492</v>
      </c>
      <c r="D52" s="6"/>
      <c r="E52" s="6"/>
      <c r="F52" s="16" t="s">
        <v>487</v>
      </c>
      <c r="G52" s="410"/>
      <c r="H52" s="289">
        <v>42774</v>
      </c>
      <c r="I52" s="289">
        <v>43015</v>
      </c>
      <c r="J52" s="16" t="s">
        <v>80</v>
      </c>
      <c r="K52" s="2"/>
      <c r="L52" s="282"/>
      <c r="M52" s="16" t="s">
        <v>940</v>
      </c>
      <c r="N52" s="106" t="s">
        <v>829</v>
      </c>
      <c r="O52" s="386"/>
    </row>
    <row r="53" spans="1:15" ht="30">
      <c r="A53" s="16">
        <v>50</v>
      </c>
      <c r="B53" s="16" t="s">
        <v>498</v>
      </c>
      <c r="C53" s="6" t="s">
        <v>502</v>
      </c>
      <c r="D53" s="6"/>
      <c r="E53" s="6"/>
      <c r="F53" s="16" t="s">
        <v>499</v>
      </c>
      <c r="G53" s="404">
        <v>129.61269999999999</v>
      </c>
      <c r="H53" s="289">
        <v>42817</v>
      </c>
      <c r="I53" s="289">
        <v>43061</v>
      </c>
      <c r="J53" s="16" t="s">
        <v>80</v>
      </c>
      <c r="K53" s="2"/>
      <c r="L53" s="396">
        <v>19.940000000000001</v>
      </c>
      <c r="M53" s="106" t="s">
        <v>830</v>
      </c>
      <c r="N53" s="272" t="s">
        <v>827</v>
      </c>
      <c r="O53" s="276" t="s">
        <v>481</v>
      </c>
    </row>
    <row r="54" spans="1:15" ht="44.25" customHeight="1">
      <c r="A54" s="16">
        <v>51</v>
      </c>
      <c r="B54" s="16" t="s">
        <v>498</v>
      </c>
      <c r="C54" s="6" t="s">
        <v>1023</v>
      </c>
      <c r="D54" s="6"/>
      <c r="E54" s="6"/>
      <c r="F54" s="16" t="s">
        <v>499</v>
      </c>
      <c r="G54" s="405"/>
      <c r="H54" s="289">
        <v>42817</v>
      </c>
      <c r="I54" s="289">
        <v>43061</v>
      </c>
      <c r="J54" s="16" t="s">
        <v>614</v>
      </c>
      <c r="K54" s="2">
        <v>0.3</v>
      </c>
      <c r="L54" s="407"/>
      <c r="M54" s="106" t="s">
        <v>830</v>
      </c>
      <c r="N54" s="272" t="s">
        <v>827</v>
      </c>
      <c r="O54" s="90"/>
    </row>
    <row r="55" spans="1:15" ht="30">
      <c r="A55" s="16">
        <v>52</v>
      </c>
      <c r="B55" s="16" t="s">
        <v>498</v>
      </c>
      <c r="C55" s="6" t="s">
        <v>500</v>
      </c>
      <c r="D55" s="6"/>
      <c r="E55" s="6"/>
      <c r="F55" s="16" t="s">
        <v>499</v>
      </c>
      <c r="G55" s="405"/>
      <c r="H55" s="289">
        <v>42817</v>
      </c>
      <c r="I55" s="289">
        <v>43061</v>
      </c>
      <c r="J55" s="16" t="s">
        <v>179</v>
      </c>
      <c r="K55" s="2">
        <v>0.75</v>
      </c>
      <c r="L55" s="407"/>
      <c r="M55" s="106" t="s">
        <v>830</v>
      </c>
      <c r="N55" s="272" t="s">
        <v>827</v>
      </c>
      <c r="O55" s="90"/>
    </row>
    <row r="56" spans="1:15" ht="36" customHeight="1">
      <c r="A56" s="16">
        <v>53</v>
      </c>
      <c r="B56" s="16" t="s">
        <v>498</v>
      </c>
      <c r="C56" s="6" t="s">
        <v>501</v>
      </c>
      <c r="D56" s="6"/>
      <c r="E56" s="6"/>
      <c r="F56" s="16" t="s">
        <v>499</v>
      </c>
      <c r="G56" s="405"/>
      <c r="H56" s="289">
        <v>42817</v>
      </c>
      <c r="I56" s="289">
        <v>43061</v>
      </c>
      <c r="J56" s="114" t="s">
        <v>80</v>
      </c>
      <c r="K56" s="2"/>
      <c r="L56" s="407"/>
      <c r="M56" s="106" t="s">
        <v>830</v>
      </c>
      <c r="N56" s="272" t="s">
        <v>827</v>
      </c>
      <c r="O56" s="276" t="s">
        <v>481</v>
      </c>
    </row>
    <row r="57" spans="1:15" ht="48.75" customHeight="1">
      <c r="A57" s="16">
        <v>54</v>
      </c>
      <c r="B57" s="16" t="s">
        <v>498</v>
      </c>
      <c r="C57" s="6" t="s">
        <v>504</v>
      </c>
      <c r="D57" s="6"/>
      <c r="E57" s="6"/>
      <c r="F57" s="16" t="s">
        <v>499</v>
      </c>
      <c r="G57" s="405"/>
      <c r="H57" s="289">
        <v>42817</v>
      </c>
      <c r="I57" s="289">
        <v>43061</v>
      </c>
      <c r="J57" s="15" t="s">
        <v>80</v>
      </c>
      <c r="K57" s="2"/>
      <c r="L57" s="407"/>
      <c r="M57" s="106" t="s">
        <v>830</v>
      </c>
      <c r="N57" s="272" t="s">
        <v>827</v>
      </c>
      <c r="O57" s="276" t="s">
        <v>481</v>
      </c>
    </row>
    <row r="58" spans="1:15" ht="54" customHeight="1">
      <c r="A58" s="16">
        <v>55</v>
      </c>
      <c r="B58" s="16" t="s">
        <v>498</v>
      </c>
      <c r="C58" s="6" t="s">
        <v>503</v>
      </c>
      <c r="D58" s="6"/>
      <c r="E58" s="6"/>
      <c r="F58" s="16" t="s">
        <v>499</v>
      </c>
      <c r="G58" s="406"/>
      <c r="H58" s="289">
        <v>42817</v>
      </c>
      <c r="I58" s="289">
        <v>43061</v>
      </c>
      <c r="J58" s="16" t="s">
        <v>179</v>
      </c>
      <c r="K58" s="2">
        <v>0.8</v>
      </c>
      <c r="L58" s="397"/>
      <c r="M58" s="106" t="s">
        <v>830</v>
      </c>
      <c r="N58" s="272" t="s">
        <v>827</v>
      </c>
      <c r="O58" s="90"/>
    </row>
    <row r="59" spans="1:15" ht="95.25" customHeight="1">
      <c r="A59" s="16">
        <v>56</v>
      </c>
      <c r="B59" s="16" t="s">
        <v>220</v>
      </c>
      <c r="C59" s="6" t="s">
        <v>615</v>
      </c>
      <c r="D59" s="6"/>
      <c r="E59" s="6"/>
      <c r="F59" s="16" t="s">
        <v>544</v>
      </c>
      <c r="G59" s="285">
        <v>178.81914</v>
      </c>
      <c r="H59" s="289"/>
      <c r="I59" s="289"/>
      <c r="J59" s="16" t="s">
        <v>1007</v>
      </c>
      <c r="K59" s="2">
        <v>0.55000000000000004</v>
      </c>
      <c r="L59" s="175"/>
      <c r="M59" s="16" t="s">
        <v>940</v>
      </c>
      <c r="N59" s="106" t="s">
        <v>829</v>
      </c>
      <c r="O59" s="277"/>
    </row>
    <row r="60" spans="1:15" ht="117" customHeight="1">
      <c r="A60" s="16">
        <v>57</v>
      </c>
      <c r="B60" s="16" t="s">
        <v>455</v>
      </c>
      <c r="C60" s="6" t="s">
        <v>637</v>
      </c>
      <c r="D60" s="6"/>
      <c r="E60" s="6"/>
      <c r="F60" s="16" t="s">
        <v>454</v>
      </c>
      <c r="G60" s="285">
        <v>112.5097</v>
      </c>
      <c r="H60" s="289">
        <v>42931</v>
      </c>
      <c r="I60" s="289">
        <v>43173</v>
      </c>
      <c r="J60" s="16" t="s">
        <v>1088</v>
      </c>
      <c r="K60" s="2">
        <v>0.27</v>
      </c>
      <c r="L60" s="48">
        <v>20.38</v>
      </c>
      <c r="M60" s="106" t="s">
        <v>830</v>
      </c>
      <c r="N60" s="272" t="s">
        <v>827</v>
      </c>
      <c r="O60" s="16" t="s">
        <v>1085</v>
      </c>
    </row>
    <row r="61" spans="1:15" ht="89.25" customHeight="1">
      <c r="A61" s="16">
        <v>58</v>
      </c>
      <c r="B61" s="16" t="s">
        <v>455</v>
      </c>
      <c r="C61" s="6" t="s">
        <v>638</v>
      </c>
      <c r="D61" s="6"/>
      <c r="E61" s="6"/>
      <c r="F61" s="16" t="s">
        <v>454</v>
      </c>
      <c r="G61" s="285">
        <v>112.5097</v>
      </c>
      <c r="H61" s="289"/>
      <c r="I61" s="289"/>
      <c r="J61" s="16" t="s">
        <v>80</v>
      </c>
      <c r="K61" s="2" t="s">
        <v>1</v>
      </c>
      <c r="L61" s="48"/>
      <c r="M61" s="106" t="s">
        <v>830</v>
      </c>
      <c r="N61" s="272" t="s">
        <v>827</v>
      </c>
      <c r="O61" s="277" t="s">
        <v>509</v>
      </c>
    </row>
    <row r="62" spans="1:15" ht="99" customHeight="1">
      <c r="A62" s="16">
        <v>59</v>
      </c>
      <c r="B62" s="16" t="s">
        <v>135</v>
      </c>
      <c r="C62" s="6" t="s">
        <v>545</v>
      </c>
      <c r="D62" s="6"/>
      <c r="E62" s="6"/>
      <c r="F62" s="16" t="s">
        <v>508</v>
      </c>
      <c r="G62" s="285">
        <v>137.12944999999999</v>
      </c>
      <c r="H62" s="289">
        <v>42860</v>
      </c>
      <c r="I62" s="289">
        <v>43104</v>
      </c>
      <c r="J62" s="16" t="s">
        <v>1098</v>
      </c>
      <c r="K62" s="2">
        <v>0.3</v>
      </c>
      <c r="L62" s="48">
        <v>48.454900000000002</v>
      </c>
      <c r="M62" s="106" t="s">
        <v>832</v>
      </c>
      <c r="N62" s="106" t="s">
        <v>829</v>
      </c>
      <c r="O62" s="277" t="s">
        <v>1099</v>
      </c>
    </row>
    <row r="63" spans="1:15" ht="60">
      <c r="A63" s="16">
        <v>60</v>
      </c>
      <c r="B63" s="16" t="s">
        <v>455</v>
      </c>
      <c r="C63" s="6" t="s">
        <v>546</v>
      </c>
      <c r="D63" s="6"/>
      <c r="E63" s="6"/>
      <c r="F63" s="16" t="s">
        <v>454</v>
      </c>
      <c r="G63" s="285">
        <v>111.33662</v>
      </c>
      <c r="H63" s="289"/>
      <c r="I63" s="289"/>
      <c r="J63" s="16" t="s">
        <v>80</v>
      </c>
      <c r="K63" s="2" t="s">
        <v>1</v>
      </c>
      <c r="L63" s="48"/>
      <c r="M63" s="106" t="s">
        <v>830</v>
      </c>
      <c r="N63" s="272" t="s">
        <v>827</v>
      </c>
      <c r="O63" s="277" t="s">
        <v>509</v>
      </c>
    </row>
    <row r="64" spans="1:15" ht="60">
      <c r="A64" s="16">
        <v>61</v>
      </c>
      <c r="B64" s="16" t="s">
        <v>430</v>
      </c>
      <c r="C64" s="6" t="s">
        <v>547</v>
      </c>
      <c r="D64" s="6"/>
      <c r="E64" s="6"/>
      <c r="F64" s="16" t="s">
        <v>548</v>
      </c>
      <c r="G64" s="285">
        <v>69.252290000000002</v>
      </c>
      <c r="H64" s="289">
        <v>42853</v>
      </c>
      <c r="I64" s="289">
        <v>43035</v>
      </c>
      <c r="J64" s="277" t="s">
        <v>8</v>
      </c>
      <c r="K64" s="85">
        <v>1</v>
      </c>
      <c r="L64" s="48">
        <v>24.39</v>
      </c>
      <c r="M64" s="106" t="s">
        <v>830</v>
      </c>
      <c r="N64" s="272" t="s">
        <v>827</v>
      </c>
      <c r="O64" s="277"/>
    </row>
    <row r="65" spans="1:15" ht="88.5" customHeight="1">
      <c r="A65" s="16">
        <v>62</v>
      </c>
      <c r="B65" s="16" t="s">
        <v>498</v>
      </c>
      <c r="C65" s="6" t="s">
        <v>599</v>
      </c>
      <c r="D65" s="6"/>
      <c r="E65" s="6"/>
      <c r="F65" s="16" t="s">
        <v>549</v>
      </c>
      <c r="G65" s="285">
        <v>110.66991</v>
      </c>
      <c r="H65" s="289">
        <v>42860</v>
      </c>
      <c r="I65" s="289">
        <v>43104</v>
      </c>
      <c r="J65" s="16" t="s">
        <v>651</v>
      </c>
      <c r="K65" s="2" t="s">
        <v>1</v>
      </c>
      <c r="L65" s="48"/>
      <c r="M65" s="106" t="s">
        <v>830</v>
      </c>
      <c r="N65" s="272" t="s">
        <v>827</v>
      </c>
      <c r="O65" s="277" t="s">
        <v>751</v>
      </c>
    </row>
    <row r="66" spans="1:15" ht="86.25" customHeight="1">
      <c r="A66" s="16">
        <v>63</v>
      </c>
      <c r="B66" s="16" t="s">
        <v>498</v>
      </c>
      <c r="C66" s="6" t="s">
        <v>550</v>
      </c>
      <c r="D66" s="6"/>
      <c r="E66" s="6"/>
      <c r="F66" s="16" t="s">
        <v>452</v>
      </c>
      <c r="G66" s="285">
        <v>115.4776</v>
      </c>
      <c r="H66" s="289">
        <v>42864</v>
      </c>
      <c r="I66" s="289">
        <v>43108</v>
      </c>
      <c r="J66" s="16" t="s">
        <v>1011</v>
      </c>
      <c r="K66" s="2">
        <v>0.35</v>
      </c>
      <c r="L66" s="48">
        <v>14.69</v>
      </c>
      <c r="M66" s="106" t="s">
        <v>830</v>
      </c>
      <c r="N66" s="272" t="s">
        <v>827</v>
      </c>
      <c r="O66" s="277" t="s">
        <v>751</v>
      </c>
    </row>
    <row r="67" spans="1:15" ht="75">
      <c r="A67" s="16">
        <v>64</v>
      </c>
      <c r="B67" s="16" t="s">
        <v>498</v>
      </c>
      <c r="C67" s="6" t="s">
        <v>668</v>
      </c>
      <c r="D67" s="6"/>
      <c r="E67" s="6"/>
      <c r="F67" s="16" t="s">
        <v>551</v>
      </c>
      <c r="G67" s="285">
        <v>109.32281999999999</v>
      </c>
      <c r="H67" s="289">
        <v>42864</v>
      </c>
      <c r="I67" s="289">
        <v>43108</v>
      </c>
      <c r="J67" s="16" t="s">
        <v>1017</v>
      </c>
      <c r="K67" s="2">
        <v>0.6</v>
      </c>
      <c r="L67" s="48">
        <v>20.420000000000002</v>
      </c>
      <c r="M67" s="106" t="s">
        <v>830</v>
      </c>
      <c r="N67" s="272" t="s">
        <v>827</v>
      </c>
      <c r="O67" s="277" t="s">
        <v>691</v>
      </c>
    </row>
    <row r="68" spans="1:15" ht="60">
      <c r="A68" s="16">
        <v>65</v>
      </c>
      <c r="B68" s="16" t="s">
        <v>552</v>
      </c>
      <c r="C68" s="6" t="s">
        <v>689</v>
      </c>
      <c r="D68" s="6"/>
      <c r="E68" s="6"/>
      <c r="F68" s="16" t="s">
        <v>553</v>
      </c>
      <c r="G68" s="285">
        <v>68.446020000000004</v>
      </c>
      <c r="H68" s="289">
        <v>42870</v>
      </c>
      <c r="I68" s="289">
        <v>43053</v>
      </c>
      <c r="J68" s="16" t="s">
        <v>956</v>
      </c>
      <c r="K68" s="2">
        <v>0.96</v>
      </c>
      <c r="L68" s="48">
        <v>21.76</v>
      </c>
      <c r="M68" s="88" t="s">
        <v>826</v>
      </c>
      <c r="N68" s="106" t="s">
        <v>829</v>
      </c>
      <c r="O68" s="277" t="s">
        <v>688</v>
      </c>
    </row>
    <row r="69" spans="1:15" ht="77.25" customHeight="1">
      <c r="A69" s="16">
        <v>66</v>
      </c>
      <c r="B69" s="16" t="s">
        <v>498</v>
      </c>
      <c r="C69" s="6" t="s">
        <v>554</v>
      </c>
      <c r="D69" s="6"/>
      <c r="E69" s="6"/>
      <c r="F69" s="16" t="s">
        <v>555</v>
      </c>
      <c r="G69" s="285">
        <v>130.9923</v>
      </c>
      <c r="H69" s="289"/>
      <c r="I69" s="289"/>
      <c r="J69" s="16" t="s">
        <v>80</v>
      </c>
      <c r="K69" s="2" t="s">
        <v>1</v>
      </c>
      <c r="L69" s="48"/>
      <c r="M69" s="106" t="s">
        <v>830</v>
      </c>
      <c r="N69" s="272" t="s">
        <v>827</v>
      </c>
      <c r="O69" s="277" t="s">
        <v>692</v>
      </c>
    </row>
    <row r="70" spans="1:15" ht="64.5" customHeight="1">
      <c r="A70" s="16">
        <v>67</v>
      </c>
      <c r="B70" s="16" t="s">
        <v>421</v>
      </c>
      <c r="C70" s="6" t="s">
        <v>556</v>
      </c>
      <c r="D70" s="6"/>
      <c r="E70" s="6"/>
      <c r="F70" s="16" t="s">
        <v>557</v>
      </c>
      <c r="G70" s="285">
        <v>114.68773</v>
      </c>
      <c r="H70" s="289">
        <v>42866</v>
      </c>
      <c r="I70" s="289">
        <v>43110</v>
      </c>
      <c r="J70" s="16" t="s">
        <v>788</v>
      </c>
      <c r="K70" s="2">
        <v>0.25</v>
      </c>
      <c r="L70" s="48"/>
      <c r="M70" s="106" t="s">
        <v>835</v>
      </c>
      <c r="N70" s="106" t="s">
        <v>829</v>
      </c>
      <c r="O70" s="277" t="s">
        <v>1010</v>
      </c>
    </row>
    <row r="71" spans="1:15" ht="89.25" customHeight="1">
      <c r="A71" s="16">
        <v>68</v>
      </c>
      <c r="B71" s="16" t="s">
        <v>455</v>
      </c>
      <c r="C71" s="6" t="s">
        <v>558</v>
      </c>
      <c r="D71" s="6"/>
      <c r="E71" s="6"/>
      <c r="F71" s="16" t="s">
        <v>559</v>
      </c>
      <c r="G71" s="285">
        <v>111.19586</v>
      </c>
      <c r="H71" s="289">
        <v>42931</v>
      </c>
      <c r="I71" s="289">
        <v>43173</v>
      </c>
      <c r="J71" s="16" t="s">
        <v>80</v>
      </c>
      <c r="K71" s="2" t="s">
        <v>1</v>
      </c>
      <c r="L71" s="48"/>
      <c r="M71" s="106" t="s">
        <v>830</v>
      </c>
      <c r="N71" s="272" t="s">
        <v>827</v>
      </c>
      <c r="O71" s="277" t="s">
        <v>10</v>
      </c>
    </row>
    <row r="72" spans="1:15" ht="87" customHeight="1">
      <c r="A72" s="16">
        <v>69</v>
      </c>
      <c r="B72" s="16" t="s">
        <v>430</v>
      </c>
      <c r="C72" s="6" t="s">
        <v>560</v>
      </c>
      <c r="D72" s="6"/>
      <c r="E72" s="6"/>
      <c r="F72" s="16" t="s">
        <v>452</v>
      </c>
      <c r="G72" s="285">
        <v>114.1947</v>
      </c>
      <c r="H72" s="289">
        <v>42864</v>
      </c>
      <c r="I72" s="289" t="s">
        <v>779</v>
      </c>
      <c r="J72" s="16" t="s">
        <v>1016</v>
      </c>
      <c r="K72" s="2">
        <v>0.6</v>
      </c>
      <c r="L72" s="48">
        <f>12.17+12.66</f>
        <v>24.83</v>
      </c>
      <c r="M72" s="106" t="s">
        <v>830</v>
      </c>
      <c r="N72" s="272" t="s">
        <v>827</v>
      </c>
      <c r="O72" s="277" t="s">
        <v>752</v>
      </c>
    </row>
    <row r="73" spans="1:15" ht="83.25" customHeight="1">
      <c r="A73" s="16">
        <v>70</v>
      </c>
      <c r="B73" s="16" t="s">
        <v>455</v>
      </c>
      <c r="C73" s="6" t="s">
        <v>561</v>
      </c>
      <c r="D73" s="6"/>
      <c r="E73" s="6"/>
      <c r="F73" s="16" t="s">
        <v>454</v>
      </c>
      <c r="G73" s="285">
        <v>111.33662</v>
      </c>
      <c r="H73" s="289">
        <v>43017</v>
      </c>
      <c r="I73" s="289">
        <v>43259</v>
      </c>
      <c r="J73" s="16" t="s">
        <v>80</v>
      </c>
      <c r="K73" s="2" t="s">
        <v>1</v>
      </c>
      <c r="L73" s="48"/>
      <c r="M73" s="106" t="s">
        <v>830</v>
      </c>
      <c r="N73" s="272" t="s">
        <v>827</v>
      </c>
      <c r="O73" s="277" t="s">
        <v>509</v>
      </c>
    </row>
    <row r="74" spans="1:15" ht="98.25" customHeight="1">
      <c r="A74" s="16">
        <v>71</v>
      </c>
      <c r="B74" s="16" t="s">
        <v>430</v>
      </c>
      <c r="C74" s="6" t="s">
        <v>632</v>
      </c>
      <c r="D74" s="6"/>
      <c r="E74" s="6"/>
      <c r="F74" s="16" t="s">
        <v>431</v>
      </c>
      <c r="G74" s="285">
        <v>66.574060000000003</v>
      </c>
      <c r="H74" s="289">
        <v>42930</v>
      </c>
      <c r="I74" s="289">
        <v>43172</v>
      </c>
      <c r="J74" s="16" t="s">
        <v>8</v>
      </c>
      <c r="K74" s="2">
        <v>1</v>
      </c>
      <c r="L74" s="48">
        <v>66.569999999999993</v>
      </c>
      <c r="M74" s="106" t="s">
        <v>830</v>
      </c>
      <c r="N74" s="272" t="s">
        <v>827</v>
      </c>
      <c r="O74" s="277"/>
    </row>
    <row r="75" spans="1:15" ht="124.5" customHeight="1">
      <c r="A75" s="16">
        <v>72</v>
      </c>
      <c r="B75" s="16" t="s">
        <v>430</v>
      </c>
      <c r="C75" s="6" t="s">
        <v>562</v>
      </c>
      <c r="D75" s="6"/>
      <c r="E75" s="6"/>
      <c r="F75" s="16" t="s">
        <v>431</v>
      </c>
      <c r="G75" s="285">
        <v>199.72219999999999</v>
      </c>
      <c r="H75" s="289">
        <v>42992</v>
      </c>
      <c r="I75" s="289" t="s">
        <v>780</v>
      </c>
      <c r="J75" s="16" t="s">
        <v>1015</v>
      </c>
      <c r="K75" s="2">
        <v>1</v>
      </c>
      <c r="L75" s="48">
        <v>46.72</v>
      </c>
      <c r="M75" s="106" t="s">
        <v>830</v>
      </c>
      <c r="N75" s="272" t="s">
        <v>827</v>
      </c>
      <c r="O75" s="277" t="s">
        <v>749</v>
      </c>
    </row>
    <row r="76" spans="1:15" ht="120">
      <c r="A76" s="16">
        <v>73</v>
      </c>
      <c r="B76" s="16" t="s">
        <v>430</v>
      </c>
      <c r="C76" s="6" t="s">
        <v>743</v>
      </c>
      <c r="D76" s="6"/>
      <c r="E76" s="6"/>
      <c r="F76" s="16" t="s">
        <v>431</v>
      </c>
      <c r="G76" s="285">
        <v>110.95677000000001</v>
      </c>
      <c r="H76" s="289">
        <v>42930</v>
      </c>
      <c r="I76" s="289">
        <v>43172</v>
      </c>
      <c r="J76" s="277" t="s">
        <v>1014</v>
      </c>
      <c r="K76" s="85">
        <v>1</v>
      </c>
      <c r="L76" s="48">
        <v>40.43</v>
      </c>
      <c r="M76" s="106" t="s">
        <v>830</v>
      </c>
      <c r="N76" s="272" t="s">
        <v>827</v>
      </c>
      <c r="O76" s="277" t="s">
        <v>742</v>
      </c>
    </row>
    <row r="77" spans="1:15" ht="45">
      <c r="A77" s="16">
        <v>74</v>
      </c>
      <c r="B77" s="16" t="s">
        <v>455</v>
      </c>
      <c r="C77" s="6" t="s">
        <v>1019</v>
      </c>
      <c r="D77" s="6"/>
      <c r="E77" s="6"/>
      <c r="F77" s="16" t="s">
        <v>563</v>
      </c>
      <c r="G77" s="285">
        <v>93.846069999999997</v>
      </c>
      <c r="H77" s="289">
        <v>42870</v>
      </c>
      <c r="I77" s="289">
        <v>43114</v>
      </c>
      <c r="J77" s="16" t="s">
        <v>80</v>
      </c>
      <c r="K77" s="2" t="s">
        <v>1</v>
      </c>
      <c r="L77" s="48"/>
      <c r="M77" s="106" t="s">
        <v>830</v>
      </c>
      <c r="N77" s="272" t="s">
        <v>827</v>
      </c>
      <c r="O77" s="277" t="s">
        <v>10</v>
      </c>
    </row>
    <row r="78" spans="1:15" ht="60">
      <c r="A78" s="16">
        <v>75</v>
      </c>
      <c r="B78" s="16" t="s">
        <v>455</v>
      </c>
      <c r="C78" s="6" t="s">
        <v>633</v>
      </c>
      <c r="D78" s="6"/>
      <c r="E78" s="6"/>
      <c r="F78" s="16" t="s">
        <v>559</v>
      </c>
      <c r="G78" s="285">
        <v>111.19586</v>
      </c>
      <c r="H78" s="289">
        <v>42930</v>
      </c>
      <c r="I78" s="289">
        <v>43172</v>
      </c>
      <c r="J78" s="16" t="s">
        <v>80</v>
      </c>
      <c r="K78" s="2" t="s">
        <v>1</v>
      </c>
      <c r="L78" s="48"/>
      <c r="M78" s="106" t="s">
        <v>830</v>
      </c>
      <c r="N78" s="272" t="s">
        <v>827</v>
      </c>
      <c r="O78" s="277" t="s">
        <v>10</v>
      </c>
    </row>
    <row r="79" spans="1:15" ht="83.25" customHeight="1">
      <c r="A79" s="16">
        <v>76</v>
      </c>
      <c r="B79" s="16" t="s">
        <v>498</v>
      </c>
      <c r="C79" s="6" t="s">
        <v>639</v>
      </c>
      <c r="D79" s="6"/>
      <c r="E79" s="6"/>
      <c r="F79" s="16" t="s">
        <v>563</v>
      </c>
      <c r="G79" s="285">
        <v>162.57909000000001</v>
      </c>
      <c r="H79" s="289"/>
      <c r="I79" s="289"/>
      <c r="J79" s="16" t="s">
        <v>80</v>
      </c>
      <c r="K79" s="2" t="s">
        <v>1</v>
      </c>
      <c r="L79" s="48"/>
      <c r="M79" s="106" t="s">
        <v>830</v>
      </c>
      <c r="N79" s="272" t="s">
        <v>827</v>
      </c>
      <c r="O79" s="277" t="s">
        <v>692</v>
      </c>
    </row>
    <row r="80" spans="1:15" ht="43.5" customHeight="1">
      <c r="A80" s="16">
        <v>77</v>
      </c>
      <c r="B80" s="16" t="s">
        <v>430</v>
      </c>
      <c r="C80" s="6" t="s">
        <v>564</v>
      </c>
      <c r="D80" s="6"/>
      <c r="E80" s="6"/>
      <c r="F80" s="16" t="s">
        <v>565</v>
      </c>
      <c r="G80" s="285">
        <v>65.914910000000006</v>
      </c>
      <c r="H80" s="289"/>
      <c r="I80" s="289"/>
      <c r="J80" s="16" t="s">
        <v>80</v>
      </c>
      <c r="K80" s="2" t="s">
        <v>1</v>
      </c>
      <c r="L80" s="48"/>
      <c r="M80" s="106" t="s">
        <v>830</v>
      </c>
      <c r="N80" s="272" t="s">
        <v>827</v>
      </c>
      <c r="O80" s="277" t="s">
        <v>509</v>
      </c>
    </row>
    <row r="81" spans="1:16" ht="75">
      <c r="A81" s="16">
        <v>78</v>
      </c>
      <c r="B81" s="16" t="s">
        <v>455</v>
      </c>
      <c r="C81" s="6" t="s">
        <v>566</v>
      </c>
      <c r="D81" s="6"/>
      <c r="E81" s="6"/>
      <c r="F81" s="16" t="s">
        <v>454</v>
      </c>
      <c r="G81" s="285">
        <v>112.5097</v>
      </c>
      <c r="H81" s="289"/>
      <c r="I81" s="289"/>
      <c r="J81" s="16" t="s">
        <v>1089</v>
      </c>
      <c r="K81" s="2">
        <v>0.1</v>
      </c>
      <c r="L81" s="48"/>
      <c r="M81" s="106" t="s">
        <v>830</v>
      </c>
      <c r="N81" s="272" t="s">
        <v>827</v>
      </c>
      <c r="O81" s="277" t="s">
        <v>509</v>
      </c>
    </row>
    <row r="82" spans="1:16" ht="60">
      <c r="A82" s="16">
        <v>79</v>
      </c>
      <c r="B82" s="16" t="s">
        <v>455</v>
      </c>
      <c r="C82" s="6" t="s">
        <v>567</v>
      </c>
      <c r="D82" s="6"/>
      <c r="E82" s="6"/>
      <c r="F82" s="16" t="s">
        <v>454</v>
      </c>
      <c r="G82" s="285">
        <v>112.5097</v>
      </c>
      <c r="H82" s="289"/>
      <c r="I82" s="289"/>
      <c r="J82" s="16" t="s">
        <v>80</v>
      </c>
      <c r="K82" s="2" t="s">
        <v>1</v>
      </c>
      <c r="L82" s="48"/>
      <c r="M82" s="106" t="s">
        <v>830</v>
      </c>
      <c r="N82" s="272" t="s">
        <v>827</v>
      </c>
      <c r="O82" s="277" t="s">
        <v>509</v>
      </c>
    </row>
    <row r="83" spans="1:16" ht="56.25" customHeight="1">
      <c r="A83" s="16">
        <v>80</v>
      </c>
      <c r="B83" s="16" t="s">
        <v>217</v>
      </c>
      <c r="C83" s="6" t="s">
        <v>568</v>
      </c>
      <c r="D83" s="6"/>
      <c r="E83" s="6"/>
      <c r="F83" s="16" t="s">
        <v>569</v>
      </c>
      <c r="G83" s="285">
        <v>80.166060000000002</v>
      </c>
      <c r="H83" s="289"/>
      <c r="I83" s="289"/>
      <c r="J83" s="16" t="s">
        <v>80</v>
      </c>
      <c r="K83" s="2" t="s">
        <v>1</v>
      </c>
      <c r="L83" s="48"/>
      <c r="M83" s="106" t="s">
        <v>947</v>
      </c>
      <c r="N83" s="272" t="s">
        <v>827</v>
      </c>
      <c r="O83" s="277" t="s">
        <v>509</v>
      </c>
    </row>
    <row r="84" spans="1:16" ht="90">
      <c r="A84" s="16">
        <v>81</v>
      </c>
      <c r="B84" s="16" t="s">
        <v>498</v>
      </c>
      <c r="C84" s="6" t="s">
        <v>570</v>
      </c>
      <c r="D84" s="6"/>
      <c r="E84" s="6"/>
      <c r="F84" s="16" t="s">
        <v>571</v>
      </c>
      <c r="G84" s="285">
        <v>139.21415999999999</v>
      </c>
      <c r="H84" s="289"/>
      <c r="I84" s="289"/>
      <c r="J84" s="16" t="s">
        <v>80</v>
      </c>
      <c r="K84" s="2" t="s">
        <v>1</v>
      </c>
      <c r="L84" s="48"/>
      <c r="M84" s="106" t="s">
        <v>830</v>
      </c>
      <c r="N84" s="272" t="s">
        <v>827</v>
      </c>
      <c r="O84" s="277" t="s">
        <v>692</v>
      </c>
    </row>
    <row r="85" spans="1:16" ht="69.75" customHeight="1">
      <c r="A85" s="16">
        <v>82</v>
      </c>
      <c r="B85" s="16" t="s">
        <v>455</v>
      </c>
      <c r="C85" s="6" t="s">
        <v>640</v>
      </c>
      <c r="D85" s="6"/>
      <c r="E85" s="6"/>
      <c r="F85" s="16" t="s">
        <v>572</v>
      </c>
      <c r="G85" s="285">
        <v>87.276849999999996</v>
      </c>
      <c r="H85" s="289">
        <v>42814</v>
      </c>
      <c r="I85" s="289">
        <v>42997</v>
      </c>
      <c r="J85" s="16" t="s">
        <v>1086</v>
      </c>
      <c r="K85" s="2">
        <v>0.25</v>
      </c>
      <c r="L85" s="48">
        <v>10.15</v>
      </c>
      <c r="M85" s="106" t="s">
        <v>830</v>
      </c>
      <c r="N85" s="272" t="s">
        <v>827</v>
      </c>
      <c r="O85" s="277"/>
    </row>
    <row r="86" spans="1:16" ht="45">
      <c r="A86" s="16">
        <v>83</v>
      </c>
      <c r="B86" s="16" t="s">
        <v>498</v>
      </c>
      <c r="C86" s="6" t="s">
        <v>573</v>
      </c>
      <c r="D86" s="6"/>
      <c r="E86" s="6"/>
      <c r="F86" s="16" t="s">
        <v>452</v>
      </c>
      <c r="G86" s="285">
        <v>92.382080000000002</v>
      </c>
      <c r="H86" s="289"/>
      <c r="I86" s="289"/>
      <c r="J86" s="16" t="s">
        <v>80</v>
      </c>
      <c r="K86" s="2" t="s">
        <v>1</v>
      </c>
      <c r="L86" s="48"/>
      <c r="M86" s="106" t="s">
        <v>830</v>
      </c>
      <c r="N86" s="272" t="s">
        <v>827</v>
      </c>
      <c r="O86" s="277" t="s">
        <v>509</v>
      </c>
    </row>
    <row r="87" spans="1:16" ht="60">
      <c r="A87" s="16">
        <v>84</v>
      </c>
      <c r="B87" s="16" t="s">
        <v>498</v>
      </c>
      <c r="C87" s="6" t="s">
        <v>574</v>
      </c>
      <c r="D87" s="6"/>
      <c r="E87" s="6"/>
      <c r="F87" s="16" t="s">
        <v>575</v>
      </c>
      <c r="G87" s="285">
        <v>68.979990000000001</v>
      </c>
      <c r="H87" s="289"/>
      <c r="I87" s="289"/>
      <c r="J87" s="16" t="s">
        <v>80</v>
      </c>
      <c r="K87" s="2" t="s">
        <v>1</v>
      </c>
      <c r="L87" s="48"/>
      <c r="M87" s="106" t="s">
        <v>830</v>
      </c>
      <c r="N87" s="272" t="s">
        <v>827</v>
      </c>
      <c r="O87" s="277" t="s">
        <v>509</v>
      </c>
    </row>
    <row r="88" spans="1:16" ht="118.5" customHeight="1">
      <c r="A88" s="16">
        <v>85</v>
      </c>
      <c r="B88" s="16" t="s">
        <v>430</v>
      </c>
      <c r="C88" s="6" t="s">
        <v>631</v>
      </c>
      <c r="D88" s="6"/>
      <c r="E88" s="6"/>
      <c r="F88" s="16" t="s">
        <v>431</v>
      </c>
      <c r="G88" s="285">
        <v>110.95677000000001</v>
      </c>
      <c r="H88" s="289">
        <v>42930</v>
      </c>
      <c r="I88" s="289">
        <v>43172</v>
      </c>
      <c r="J88" s="16" t="s">
        <v>1012</v>
      </c>
      <c r="K88" s="2" t="s">
        <v>1</v>
      </c>
      <c r="L88" s="48">
        <v>20.350000000000001</v>
      </c>
      <c r="M88" s="106" t="s">
        <v>830</v>
      </c>
      <c r="N88" s="272" t="s">
        <v>827</v>
      </c>
      <c r="O88" s="277" t="s">
        <v>1013</v>
      </c>
    </row>
    <row r="89" spans="1:16" ht="82.5" customHeight="1">
      <c r="A89" s="16">
        <v>86</v>
      </c>
      <c r="B89" s="16" t="s">
        <v>455</v>
      </c>
      <c r="C89" s="6" t="s">
        <v>610</v>
      </c>
      <c r="D89" s="6"/>
      <c r="E89" s="6"/>
      <c r="F89" s="16" t="s">
        <v>611</v>
      </c>
      <c r="G89" s="285">
        <v>105.57682</v>
      </c>
      <c r="H89" s="289">
        <v>42870</v>
      </c>
      <c r="I89" s="289">
        <v>43114</v>
      </c>
      <c r="J89" s="16" t="s">
        <v>1114</v>
      </c>
      <c r="K89" s="2">
        <v>0.2</v>
      </c>
      <c r="L89" s="48">
        <v>6.8768399999999996</v>
      </c>
      <c r="M89" s="106" t="s">
        <v>830</v>
      </c>
      <c r="N89" s="272" t="s">
        <v>827</v>
      </c>
      <c r="O89" s="16" t="s">
        <v>1018</v>
      </c>
    </row>
    <row r="90" spans="1:16" ht="36.75" customHeight="1">
      <c r="A90" s="15"/>
      <c r="B90" s="11"/>
      <c r="C90" s="12" t="s">
        <v>171</v>
      </c>
      <c r="D90" s="12"/>
      <c r="E90" s="12"/>
      <c r="F90" s="11"/>
      <c r="G90" s="11">
        <f>SUM(G4:G8)</f>
        <v>116.155</v>
      </c>
      <c r="H90" s="11"/>
      <c r="I90" s="11"/>
      <c r="J90" s="9"/>
      <c r="K90" s="9"/>
      <c r="L90" s="11">
        <f>SUM(L4:L89)</f>
        <v>648.45713999999998</v>
      </c>
      <c r="M90" s="11"/>
      <c r="N90" s="11"/>
      <c r="O90" s="277"/>
      <c r="P90" s="14"/>
    </row>
  </sheetData>
  <mergeCells count="37">
    <mergeCell ref="O13:O17"/>
    <mergeCell ref="G18:G21"/>
    <mergeCell ref="O18:O21"/>
    <mergeCell ref="A1:O1"/>
    <mergeCell ref="J2:K2"/>
    <mergeCell ref="G4:G8"/>
    <mergeCell ref="G9:G12"/>
    <mergeCell ref="O9:O12"/>
    <mergeCell ref="M2:M3"/>
    <mergeCell ref="N2:N3"/>
    <mergeCell ref="A2:A3"/>
    <mergeCell ref="B2:B3"/>
    <mergeCell ref="H2:H3"/>
    <mergeCell ref="I2:I3"/>
    <mergeCell ref="O2:O3"/>
    <mergeCell ref="C2:C3"/>
    <mergeCell ref="O40:O44"/>
    <mergeCell ref="G45:G46"/>
    <mergeCell ref="G47:G49"/>
    <mergeCell ref="O47:O49"/>
    <mergeCell ref="G50:G52"/>
    <mergeCell ref="O50:O52"/>
    <mergeCell ref="G40:G44"/>
    <mergeCell ref="G53:G58"/>
    <mergeCell ref="D2:E2"/>
    <mergeCell ref="F2:F3"/>
    <mergeCell ref="L4:L8"/>
    <mergeCell ref="L22:L27"/>
    <mergeCell ref="L28:L31"/>
    <mergeCell ref="L32:L35"/>
    <mergeCell ref="L53:L58"/>
    <mergeCell ref="G28:G31"/>
    <mergeCell ref="G32:G35"/>
    <mergeCell ref="G36:G39"/>
    <mergeCell ref="G13:G17"/>
    <mergeCell ref="G22:G27"/>
    <mergeCell ref="L36:L39"/>
  </mergeCells>
  <pageMargins left="0.511811023622047" right="0.15748031496063" top="0.28000000000000003" bottom="0.15748031496063" header="0.11" footer="0.15748031496063"/>
  <pageSetup paperSize="9" scale="70" orientation="landscape" r:id="rId1"/>
  <headerFooter>
    <oddHeader>&amp;R&amp;"-,Bold"&amp;18May-2018</oddHeader>
  </headerFooter>
  <rowBreaks count="5" manualBreakCount="5">
    <brk id="17" max="14" man="1"/>
    <brk id="27" max="14" man="1"/>
    <brk id="44" max="14" man="1"/>
    <brk id="58" max="14" man="1"/>
    <brk id="8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">
    <tabColor rgb="FFFFFF00"/>
  </sheetPr>
  <dimension ref="A1:O40"/>
  <sheetViews>
    <sheetView view="pageBreakPreview" topLeftCell="D32" zoomScale="85" zoomScaleSheetLayoutView="85" workbookViewId="0">
      <selection activeCell="J34" sqref="J34"/>
    </sheetView>
  </sheetViews>
  <sheetFormatPr defaultColWidth="9.140625" defaultRowHeight="15"/>
  <cols>
    <col min="1" max="1" width="3.85546875" style="273" customWidth="1"/>
    <col min="2" max="2" width="13.7109375" style="273" customWidth="1"/>
    <col min="3" max="3" width="30.42578125" style="36" customWidth="1"/>
    <col min="4" max="4" width="13.85546875" style="36" customWidth="1"/>
    <col min="5" max="5" width="9.7109375" style="36" customWidth="1"/>
    <col min="6" max="6" width="18" style="273" customWidth="1"/>
    <col min="7" max="7" width="16" style="273" customWidth="1"/>
    <col min="8" max="8" width="11.7109375" style="273" customWidth="1"/>
    <col min="9" max="9" width="13.85546875" style="5" customWidth="1"/>
    <col min="10" max="10" width="14.28515625" style="5" customWidth="1"/>
    <col min="11" max="11" width="8.5703125" style="5" customWidth="1"/>
    <col min="12" max="12" width="10.5703125" style="5" customWidth="1"/>
    <col min="13" max="13" width="11.28515625" style="5" customWidth="1"/>
    <col min="14" max="14" width="8.5703125" style="5" customWidth="1"/>
    <col min="15" max="15" width="15.28515625" style="5" customWidth="1"/>
    <col min="16" max="16384" width="9.140625" style="5"/>
  </cols>
  <sheetData>
    <row r="1" spans="1:15" ht="26.25">
      <c r="A1" s="413" t="s">
        <v>53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5" ht="9.75" customHeight="1" thickBot="1">
      <c r="A2" s="25"/>
      <c r="B2" s="25"/>
      <c r="C2" s="33"/>
      <c r="D2" s="33"/>
      <c r="E2" s="33"/>
      <c r="F2" s="25"/>
      <c r="G2" s="25"/>
      <c r="H2" s="25"/>
      <c r="I2" s="34"/>
      <c r="J2" s="34"/>
      <c r="K2" s="34"/>
      <c r="L2" s="34"/>
      <c r="M2" s="34"/>
      <c r="N2" s="34"/>
    </row>
    <row r="3" spans="1:15" ht="65.25" customHeight="1" thickTop="1">
      <c r="A3" s="304" t="s">
        <v>2</v>
      </c>
      <c r="B3" s="402" t="s">
        <v>129</v>
      </c>
      <c r="C3" s="304" t="s">
        <v>3</v>
      </c>
      <c r="D3" s="320" t="s">
        <v>833</v>
      </c>
      <c r="E3" s="321"/>
      <c r="F3" s="304" t="s">
        <v>87</v>
      </c>
      <c r="G3" s="258" t="s">
        <v>326</v>
      </c>
      <c r="H3" s="304" t="s">
        <v>4</v>
      </c>
      <c r="I3" s="304" t="s">
        <v>5</v>
      </c>
      <c r="J3" s="311" t="s">
        <v>306</v>
      </c>
      <c r="K3" s="311"/>
      <c r="L3" s="258" t="s">
        <v>6</v>
      </c>
      <c r="M3" s="371" t="s">
        <v>810</v>
      </c>
      <c r="N3" s="311" t="s">
        <v>811</v>
      </c>
      <c r="O3" s="304" t="s">
        <v>64</v>
      </c>
    </row>
    <row r="4" spans="1:15" ht="32.25" thickBot="1">
      <c r="A4" s="332"/>
      <c r="B4" s="390"/>
      <c r="C4" s="332"/>
      <c r="D4" s="141" t="s">
        <v>834</v>
      </c>
      <c r="E4" s="141" t="s">
        <v>809</v>
      </c>
      <c r="F4" s="332"/>
      <c r="G4" s="136" t="s">
        <v>339</v>
      </c>
      <c r="H4" s="332"/>
      <c r="I4" s="332"/>
      <c r="J4" s="274" t="s">
        <v>7</v>
      </c>
      <c r="K4" s="274" t="s">
        <v>0</v>
      </c>
      <c r="L4" s="136" t="s">
        <v>339</v>
      </c>
      <c r="M4" s="340"/>
      <c r="N4" s="341"/>
      <c r="O4" s="332"/>
    </row>
    <row r="5" spans="1:15">
      <c r="A5" s="264">
        <v>1</v>
      </c>
      <c r="B5" s="264">
        <v>2</v>
      </c>
      <c r="C5" s="264">
        <v>3</v>
      </c>
      <c r="D5" s="264">
        <v>4</v>
      </c>
      <c r="E5" s="264">
        <v>5</v>
      </c>
      <c r="F5" s="264">
        <v>6</v>
      </c>
      <c r="G5" s="264">
        <v>7</v>
      </c>
      <c r="H5" s="264">
        <v>8</v>
      </c>
      <c r="I5" s="264">
        <v>9</v>
      </c>
      <c r="J5" s="264">
        <v>10</v>
      </c>
      <c r="K5" s="264">
        <v>11</v>
      </c>
      <c r="L5" s="264">
        <v>12</v>
      </c>
      <c r="M5" s="264">
        <v>13</v>
      </c>
      <c r="N5" s="264">
        <v>14</v>
      </c>
      <c r="O5" s="264">
        <v>15</v>
      </c>
    </row>
    <row r="6" spans="1:15" ht="63.75" customHeight="1">
      <c r="A6" s="268">
        <v>1</v>
      </c>
      <c r="B6" s="272" t="s">
        <v>211</v>
      </c>
      <c r="C6" s="13" t="s">
        <v>81</v>
      </c>
      <c r="D6" s="35">
        <v>354</v>
      </c>
      <c r="E6" s="35"/>
      <c r="F6" s="268" t="s">
        <v>57</v>
      </c>
      <c r="G6" s="269">
        <v>218.97399999999999</v>
      </c>
      <c r="H6" s="289">
        <v>42020</v>
      </c>
      <c r="I6" s="289">
        <v>42384</v>
      </c>
      <c r="J6" s="258" t="s">
        <v>8</v>
      </c>
      <c r="K6" s="20">
        <v>1</v>
      </c>
      <c r="L6" s="269">
        <f>79.29106+44.37521+50.88733+30.84936+17.4488+31.1935+5.74686</f>
        <v>259.79212000000001</v>
      </c>
      <c r="M6" s="272" t="s">
        <v>826</v>
      </c>
      <c r="N6" s="272" t="s">
        <v>827</v>
      </c>
      <c r="O6" s="258" t="s">
        <v>85</v>
      </c>
    </row>
    <row r="7" spans="1:15" ht="64.5" customHeight="1">
      <c r="A7" s="268">
        <v>2</v>
      </c>
      <c r="B7" s="272" t="s">
        <v>211</v>
      </c>
      <c r="C7" s="13" t="s">
        <v>147</v>
      </c>
      <c r="D7" s="35">
        <v>238.61099999999999</v>
      </c>
      <c r="E7" s="289">
        <v>42192</v>
      </c>
      <c r="F7" s="268" t="s">
        <v>126</v>
      </c>
      <c r="G7" s="269">
        <v>200.7525</v>
      </c>
      <c r="H7" s="289">
        <v>42256</v>
      </c>
      <c r="I7" s="289">
        <v>42437</v>
      </c>
      <c r="J7" s="272" t="s">
        <v>1041</v>
      </c>
      <c r="K7" s="27">
        <v>0.95</v>
      </c>
      <c r="L7" s="269">
        <f>14.84174+30.38146+20.58894+74.63639+85.0825</f>
        <v>225.53102999999999</v>
      </c>
      <c r="M7" s="272" t="s">
        <v>826</v>
      </c>
      <c r="N7" s="272" t="s">
        <v>827</v>
      </c>
      <c r="O7" s="258"/>
    </row>
    <row r="8" spans="1:15" ht="63" customHeight="1">
      <c r="A8" s="268">
        <v>3</v>
      </c>
      <c r="B8" s="272" t="s">
        <v>211</v>
      </c>
      <c r="C8" s="13" t="s">
        <v>303</v>
      </c>
      <c r="D8" s="35">
        <v>13.1675</v>
      </c>
      <c r="E8" s="35"/>
      <c r="F8" s="268" t="s">
        <v>145</v>
      </c>
      <c r="G8" s="269">
        <v>12.291399999999999</v>
      </c>
      <c r="H8" s="289">
        <v>42227</v>
      </c>
      <c r="I8" s="289">
        <v>42318</v>
      </c>
      <c r="J8" s="258" t="s">
        <v>30</v>
      </c>
      <c r="K8" s="20">
        <v>1</v>
      </c>
      <c r="L8" s="269">
        <f>3.43509+6.28316+3.39711</f>
        <v>13.115359999999999</v>
      </c>
      <c r="M8" s="272" t="s">
        <v>826</v>
      </c>
      <c r="N8" s="272" t="s">
        <v>827</v>
      </c>
      <c r="O8" s="258" t="s">
        <v>85</v>
      </c>
    </row>
    <row r="9" spans="1:15" ht="57" customHeight="1">
      <c r="A9" s="268">
        <v>4</v>
      </c>
      <c r="B9" s="272" t="s">
        <v>211</v>
      </c>
      <c r="C9" s="45" t="s">
        <v>349</v>
      </c>
      <c r="D9" s="35">
        <v>0</v>
      </c>
      <c r="E9" s="35"/>
      <c r="F9" s="272" t="s">
        <v>350</v>
      </c>
      <c r="G9" s="269">
        <v>75.816010000000006</v>
      </c>
      <c r="H9" s="289">
        <v>42502</v>
      </c>
      <c r="I9" s="289">
        <v>42777</v>
      </c>
      <c r="J9" s="258" t="s">
        <v>30</v>
      </c>
      <c r="K9" s="20">
        <v>1</v>
      </c>
      <c r="L9" s="269">
        <f>14.59+7.89238+13.35456+27.05037+13.77044</f>
        <v>76.657749999999993</v>
      </c>
      <c r="M9" s="272" t="s">
        <v>826</v>
      </c>
      <c r="N9" s="272" t="s">
        <v>827</v>
      </c>
      <c r="O9" s="258" t="s">
        <v>85</v>
      </c>
    </row>
    <row r="10" spans="1:15" ht="57" customHeight="1">
      <c r="A10" s="268">
        <v>5</v>
      </c>
      <c r="B10" s="272" t="s">
        <v>211</v>
      </c>
      <c r="C10" s="13" t="s">
        <v>58</v>
      </c>
      <c r="D10" s="35">
        <v>506.6</v>
      </c>
      <c r="E10" s="35"/>
      <c r="F10" s="268" t="s">
        <v>65</v>
      </c>
      <c r="G10" s="266">
        <v>415.63736999999998</v>
      </c>
      <c r="H10" s="289">
        <v>41992</v>
      </c>
      <c r="I10" s="289">
        <v>42356</v>
      </c>
      <c r="J10" s="258" t="s">
        <v>30</v>
      </c>
      <c r="K10" s="20">
        <v>1</v>
      </c>
      <c r="L10" s="266">
        <f>70.30913+81.22924+23.7831+37.67015+37.88919+163.1219+25.64493</f>
        <v>439.64763999999997</v>
      </c>
      <c r="M10" s="272" t="s">
        <v>826</v>
      </c>
      <c r="N10" s="272" t="s">
        <v>827</v>
      </c>
      <c r="O10" s="258" t="s">
        <v>85</v>
      </c>
    </row>
    <row r="11" spans="1:15" ht="45.75" customHeight="1">
      <c r="A11" s="268">
        <v>6</v>
      </c>
      <c r="B11" s="272" t="s">
        <v>211</v>
      </c>
      <c r="C11" s="13" t="s">
        <v>118</v>
      </c>
      <c r="D11" s="35">
        <v>79.180000000000007</v>
      </c>
      <c r="E11" s="35"/>
      <c r="F11" s="268" t="s">
        <v>119</v>
      </c>
      <c r="G11" s="266">
        <v>58.712539999999997</v>
      </c>
      <c r="H11" s="289">
        <v>42233</v>
      </c>
      <c r="I11" s="289">
        <v>42476</v>
      </c>
      <c r="J11" s="258" t="s">
        <v>30</v>
      </c>
      <c r="K11" s="20">
        <v>1</v>
      </c>
      <c r="L11" s="266">
        <v>66.41</v>
      </c>
      <c r="M11" s="272" t="s">
        <v>826</v>
      </c>
      <c r="N11" s="272" t="s">
        <v>827</v>
      </c>
      <c r="O11" s="258" t="s">
        <v>85</v>
      </c>
    </row>
    <row r="12" spans="1:15" ht="64.5" customHeight="1">
      <c r="A12" s="268">
        <v>7</v>
      </c>
      <c r="B12" s="272" t="s">
        <v>211</v>
      </c>
      <c r="C12" s="45" t="s">
        <v>444</v>
      </c>
      <c r="D12" s="35">
        <v>0</v>
      </c>
      <c r="E12" s="35"/>
      <c r="F12" s="272" t="s">
        <v>119</v>
      </c>
      <c r="G12" s="269">
        <v>22.222719999999999</v>
      </c>
      <c r="H12" s="289">
        <v>42788</v>
      </c>
      <c r="I12" s="289">
        <v>42876</v>
      </c>
      <c r="J12" s="258" t="s">
        <v>30</v>
      </c>
      <c r="K12" s="20">
        <v>1</v>
      </c>
      <c r="L12" s="269">
        <v>16.28584</v>
      </c>
      <c r="M12" s="272" t="s">
        <v>826</v>
      </c>
      <c r="N12" s="272" t="s">
        <v>827</v>
      </c>
      <c r="O12" s="258"/>
    </row>
    <row r="13" spans="1:15" ht="45.75" customHeight="1">
      <c r="A13" s="268">
        <v>8</v>
      </c>
      <c r="B13" s="272" t="s">
        <v>211</v>
      </c>
      <c r="C13" s="45" t="s">
        <v>635</v>
      </c>
      <c r="D13" s="35">
        <v>996.79499999999996</v>
      </c>
      <c r="E13" s="35"/>
      <c r="F13" s="272" t="s">
        <v>636</v>
      </c>
      <c r="G13" s="269">
        <v>835.94797000000005</v>
      </c>
      <c r="H13" s="289">
        <v>42986</v>
      </c>
      <c r="I13" s="289">
        <v>43258</v>
      </c>
      <c r="J13" s="272" t="s">
        <v>9</v>
      </c>
      <c r="K13" s="27">
        <v>0.98</v>
      </c>
      <c r="L13" s="269">
        <f>310+313</f>
        <v>623</v>
      </c>
      <c r="M13" s="272" t="s">
        <v>826</v>
      </c>
      <c r="N13" s="272" t="s">
        <v>827</v>
      </c>
      <c r="O13" s="258"/>
    </row>
    <row r="14" spans="1:15" ht="75" customHeight="1">
      <c r="A14" s="268">
        <v>8</v>
      </c>
      <c r="B14" s="272" t="s">
        <v>211</v>
      </c>
      <c r="C14" s="45" t="s">
        <v>1043</v>
      </c>
      <c r="D14" s="35">
        <v>1266</v>
      </c>
      <c r="E14" s="289">
        <v>43000</v>
      </c>
      <c r="F14" s="272" t="s">
        <v>1044</v>
      </c>
      <c r="G14" s="269">
        <v>907.37543000000005</v>
      </c>
      <c r="H14" s="289"/>
      <c r="I14" s="289"/>
      <c r="J14" s="272"/>
      <c r="K14" s="27"/>
      <c r="L14" s="269"/>
      <c r="M14" s="272"/>
      <c r="N14" s="272"/>
      <c r="O14" s="258" t="s">
        <v>1102</v>
      </c>
    </row>
    <row r="15" spans="1:15" ht="63.75" customHeight="1">
      <c r="A15" s="268">
        <v>9</v>
      </c>
      <c r="B15" s="272" t="s">
        <v>237</v>
      </c>
      <c r="C15" s="13" t="s">
        <v>46</v>
      </c>
      <c r="D15" s="35">
        <v>985.7</v>
      </c>
      <c r="E15" s="35"/>
      <c r="F15" s="268" t="s">
        <v>73</v>
      </c>
      <c r="G15" s="269">
        <v>660.46207000000004</v>
      </c>
      <c r="H15" s="289">
        <v>41829</v>
      </c>
      <c r="I15" s="289">
        <v>42377</v>
      </c>
      <c r="J15" s="258" t="s">
        <v>30</v>
      </c>
      <c r="K15" s="20">
        <v>1</v>
      </c>
      <c r="L15" s="82">
        <f>211.8563+20.80579+36.55586+106.67371+66.63327+129.74103+75.558+41.06418</f>
        <v>688.88813999999991</v>
      </c>
      <c r="M15" s="269" t="s">
        <v>940</v>
      </c>
      <c r="N15" s="106" t="s">
        <v>829</v>
      </c>
      <c r="O15" s="13"/>
    </row>
    <row r="16" spans="1:15" ht="69.75" customHeight="1">
      <c r="A16" s="268">
        <v>10</v>
      </c>
      <c r="B16" s="272" t="s">
        <v>237</v>
      </c>
      <c r="C16" s="13" t="s">
        <v>47</v>
      </c>
      <c r="D16" s="35">
        <v>1004.84</v>
      </c>
      <c r="E16" s="35"/>
      <c r="F16" s="268" t="s">
        <v>73</v>
      </c>
      <c r="G16" s="269">
        <v>853.81877999999995</v>
      </c>
      <c r="H16" s="289">
        <v>41829</v>
      </c>
      <c r="I16" s="289">
        <v>42377</v>
      </c>
      <c r="J16" s="258" t="s">
        <v>30</v>
      </c>
      <c r="K16" s="20">
        <v>1</v>
      </c>
      <c r="L16" s="269">
        <f>49.6457+19.3194+13.95045+13.00823+25.5786+45.65539+58.00821+79.7812+60.35763+80.27254+53.49491+149.65603+18.98484</f>
        <v>667.71312999999998</v>
      </c>
      <c r="M16" s="269" t="s">
        <v>940</v>
      </c>
      <c r="N16" s="106" t="s">
        <v>829</v>
      </c>
      <c r="O16" s="18"/>
    </row>
    <row r="17" spans="1:15" ht="75.75" customHeight="1">
      <c r="A17" s="268">
        <v>11</v>
      </c>
      <c r="B17" s="272" t="s">
        <v>237</v>
      </c>
      <c r="C17" s="13" t="s">
        <v>93</v>
      </c>
      <c r="D17" s="83">
        <v>81.361099999999993</v>
      </c>
      <c r="E17" s="84"/>
      <c r="F17" s="268" t="s">
        <v>94</v>
      </c>
      <c r="G17" s="269">
        <v>69.710170000000005</v>
      </c>
      <c r="H17" s="289">
        <v>42222</v>
      </c>
      <c r="I17" s="289">
        <v>42343</v>
      </c>
      <c r="J17" s="272" t="s">
        <v>799</v>
      </c>
      <c r="K17" s="27">
        <v>0.95</v>
      </c>
      <c r="L17" s="269">
        <f>8.99976+17.00052+9.01079+15.86646</f>
        <v>50.877530000000007</v>
      </c>
      <c r="M17" s="269" t="s">
        <v>940</v>
      </c>
      <c r="N17" s="106" t="s">
        <v>829</v>
      </c>
      <c r="O17" s="31" t="s">
        <v>243</v>
      </c>
    </row>
    <row r="18" spans="1:15" ht="62.25" customHeight="1">
      <c r="A18" s="268">
        <v>13</v>
      </c>
      <c r="B18" s="272" t="s">
        <v>217</v>
      </c>
      <c r="C18" s="45" t="s">
        <v>170</v>
      </c>
      <c r="D18" s="35">
        <v>456.85</v>
      </c>
      <c r="E18" s="87"/>
      <c r="F18" s="268" t="s">
        <v>74</v>
      </c>
      <c r="G18" s="266">
        <v>427.48088999999999</v>
      </c>
      <c r="H18" s="289">
        <v>41858</v>
      </c>
      <c r="I18" s="289">
        <v>42222</v>
      </c>
      <c r="J18" s="258" t="s">
        <v>30</v>
      </c>
      <c r="K18" s="22">
        <v>1</v>
      </c>
      <c r="L18" s="273">
        <v>427.48</v>
      </c>
      <c r="M18" s="106" t="s">
        <v>939</v>
      </c>
      <c r="N18" s="272" t="s">
        <v>827</v>
      </c>
      <c r="O18" s="18"/>
    </row>
    <row r="19" spans="1:15" ht="62.25" customHeight="1">
      <c r="A19" s="268">
        <v>13</v>
      </c>
      <c r="B19" s="272" t="s">
        <v>217</v>
      </c>
      <c r="C19" s="13" t="s">
        <v>170</v>
      </c>
      <c r="D19" s="35"/>
      <c r="E19" s="87"/>
      <c r="F19" s="272" t="s">
        <v>1103</v>
      </c>
      <c r="G19" s="266">
        <v>283.33499</v>
      </c>
      <c r="H19" s="289"/>
      <c r="I19" s="289"/>
      <c r="J19" s="258"/>
      <c r="K19" s="22"/>
      <c r="L19" s="119"/>
      <c r="M19" s="106" t="s">
        <v>939</v>
      </c>
      <c r="N19" s="272" t="s">
        <v>827</v>
      </c>
      <c r="O19" s="258" t="s">
        <v>1073</v>
      </c>
    </row>
    <row r="20" spans="1:15" ht="55.5" customHeight="1">
      <c r="A20" s="268">
        <v>14</v>
      </c>
      <c r="B20" s="272" t="s">
        <v>217</v>
      </c>
      <c r="C20" s="13" t="s">
        <v>346</v>
      </c>
      <c r="D20" s="35">
        <v>705.28</v>
      </c>
      <c r="E20" s="35"/>
      <c r="F20" s="272" t="s">
        <v>348</v>
      </c>
      <c r="G20" s="411">
        <v>941.64148</v>
      </c>
      <c r="H20" s="289">
        <v>42510</v>
      </c>
      <c r="I20" s="289">
        <v>43058</v>
      </c>
      <c r="J20" s="258" t="s">
        <v>30</v>
      </c>
      <c r="K20" s="22">
        <v>1</v>
      </c>
      <c r="L20" s="411">
        <v>930.84</v>
      </c>
      <c r="M20" s="106" t="s">
        <v>939</v>
      </c>
      <c r="N20" s="272" t="s">
        <v>827</v>
      </c>
      <c r="O20" s="258"/>
    </row>
    <row r="21" spans="1:15" ht="54.75" customHeight="1">
      <c r="A21" s="268">
        <v>15</v>
      </c>
      <c r="B21" s="272" t="s">
        <v>217</v>
      </c>
      <c r="C21" s="13" t="s">
        <v>347</v>
      </c>
      <c r="D21" s="35">
        <v>550.95000000000005</v>
      </c>
      <c r="E21" s="35"/>
      <c r="F21" s="272" t="s">
        <v>348</v>
      </c>
      <c r="G21" s="412"/>
      <c r="H21" s="289">
        <v>42510</v>
      </c>
      <c r="I21" s="289">
        <v>43058</v>
      </c>
      <c r="J21" s="258" t="s">
        <v>30</v>
      </c>
      <c r="K21" s="22">
        <v>1</v>
      </c>
      <c r="L21" s="412"/>
      <c r="M21" s="106" t="s">
        <v>939</v>
      </c>
      <c r="N21" s="272" t="s">
        <v>827</v>
      </c>
      <c r="O21" s="258"/>
    </row>
    <row r="22" spans="1:15" ht="60" customHeight="1">
      <c r="A22" s="268">
        <v>16</v>
      </c>
      <c r="B22" s="272" t="s">
        <v>217</v>
      </c>
      <c r="C22" s="13" t="s">
        <v>82</v>
      </c>
      <c r="D22" s="35">
        <v>203.77</v>
      </c>
      <c r="E22" s="35"/>
      <c r="F22" s="268" t="s">
        <v>83</v>
      </c>
      <c r="G22" s="266">
        <v>142.27687</v>
      </c>
      <c r="H22" s="289">
        <v>41988</v>
      </c>
      <c r="I22" s="289">
        <v>42352</v>
      </c>
      <c r="J22" s="258" t="s">
        <v>30</v>
      </c>
      <c r="K22" s="22">
        <v>1</v>
      </c>
      <c r="L22" s="266">
        <v>142.28</v>
      </c>
      <c r="M22" s="106" t="s">
        <v>939</v>
      </c>
      <c r="N22" s="272" t="s">
        <v>827</v>
      </c>
      <c r="O22" s="18"/>
    </row>
    <row r="23" spans="1:15" ht="59.25" customHeight="1">
      <c r="A23" s="345">
        <v>17</v>
      </c>
      <c r="B23" s="336" t="s">
        <v>227</v>
      </c>
      <c r="C23" s="13" t="s">
        <v>45</v>
      </c>
      <c r="D23" s="13"/>
      <c r="E23" s="13"/>
      <c r="F23" s="345" t="s">
        <v>75</v>
      </c>
      <c r="G23" s="350">
        <v>2296.2247200000002</v>
      </c>
      <c r="H23" s="414">
        <v>41886</v>
      </c>
      <c r="I23" s="414">
        <v>42616</v>
      </c>
      <c r="J23" s="417"/>
      <c r="K23" s="417"/>
      <c r="L23" s="417"/>
      <c r="M23" s="417"/>
      <c r="N23" s="417"/>
      <c r="O23" s="417"/>
    </row>
    <row r="24" spans="1:15" ht="39" customHeight="1">
      <c r="A24" s="345"/>
      <c r="B24" s="337"/>
      <c r="C24" s="13" t="s">
        <v>31</v>
      </c>
      <c r="D24" s="268">
        <v>490.01</v>
      </c>
      <c r="E24" s="268"/>
      <c r="F24" s="345"/>
      <c r="G24" s="350"/>
      <c r="H24" s="415"/>
      <c r="I24" s="415"/>
      <c r="J24" s="258" t="s">
        <v>30</v>
      </c>
      <c r="K24" s="20">
        <v>1</v>
      </c>
      <c r="L24" s="82">
        <f>46.35736+29.78845+23.28406+13.20099+22.07868+16.64441+19.82798+14.8468+33.5045+115.68232</f>
        <v>335.21555000000001</v>
      </c>
      <c r="M24" s="27" t="s">
        <v>830</v>
      </c>
      <c r="N24" s="272" t="s">
        <v>827</v>
      </c>
      <c r="O24" s="258" t="s">
        <v>85</v>
      </c>
    </row>
    <row r="25" spans="1:15" ht="39" customHeight="1">
      <c r="A25" s="345"/>
      <c r="B25" s="337"/>
      <c r="C25" s="13" t="s">
        <v>32</v>
      </c>
      <c r="D25" s="268">
        <v>126.49</v>
      </c>
      <c r="E25" s="268"/>
      <c r="F25" s="345"/>
      <c r="G25" s="350"/>
      <c r="H25" s="415"/>
      <c r="I25" s="415"/>
      <c r="J25" s="258" t="s">
        <v>30</v>
      </c>
      <c r="K25" s="20">
        <v>1</v>
      </c>
      <c r="L25" s="82">
        <f>11.98185+14.54756+5.7007+14.07251+6.17767+4.98942+6.3735+21.94633+14.28497</f>
        <v>100.07451</v>
      </c>
      <c r="M25" s="27" t="s">
        <v>830</v>
      </c>
      <c r="N25" s="272" t="s">
        <v>827</v>
      </c>
      <c r="O25" s="258" t="s">
        <v>85</v>
      </c>
    </row>
    <row r="26" spans="1:15" ht="39" customHeight="1">
      <c r="A26" s="345"/>
      <c r="B26" s="337"/>
      <c r="C26" s="13" t="s">
        <v>33</v>
      </c>
      <c r="D26" s="268">
        <v>611.67999999999995</v>
      </c>
      <c r="E26" s="268"/>
      <c r="F26" s="345"/>
      <c r="G26" s="350"/>
      <c r="H26" s="415"/>
      <c r="I26" s="415"/>
      <c r="J26" s="258" t="s">
        <v>30</v>
      </c>
      <c r="K26" s="20">
        <v>1</v>
      </c>
      <c r="L26" s="82">
        <f>31.39965+38.51565+26.39243+25.80116+14.32451+21.04946+25.24676+19.36976+70.62477+52.22314</f>
        <v>324.94729000000001</v>
      </c>
      <c r="M26" s="27" t="s">
        <v>830</v>
      </c>
      <c r="N26" s="272" t="s">
        <v>827</v>
      </c>
      <c r="O26" s="258" t="s">
        <v>85</v>
      </c>
    </row>
    <row r="27" spans="1:15" ht="30" customHeight="1">
      <c r="A27" s="345"/>
      <c r="B27" s="337"/>
      <c r="C27" s="13" t="s">
        <v>34</v>
      </c>
      <c r="D27" s="268">
        <v>573.98</v>
      </c>
      <c r="E27" s="268"/>
      <c r="F27" s="345"/>
      <c r="G27" s="350"/>
      <c r="H27" s="415"/>
      <c r="I27" s="415"/>
      <c r="J27" s="258" t="s">
        <v>30</v>
      </c>
      <c r="K27" s="20">
        <v>1</v>
      </c>
      <c r="L27" s="82">
        <f>24.45517+15.99214+37.90599+37.90599+27.06173+14.26879+13.26802+26.7093+18.68208+75.65089+50.65819</f>
        <v>342.55829</v>
      </c>
      <c r="M27" s="27" t="s">
        <v>830</v>
      </c>
      <c r="N27" s="272" t="s">
        <v>827</v>
      </c>
      <c r="O27" s="258" t="s">
        <v>85</v>
      </c>
    </row>
    <row r="28" spans="1:15" ht="30.75" customHeight="1">
      <c r="A28" s="345"/>
      <c r="B28" s="338"/>
      <c r="C28" s="13" t="s">
        <v>184</v>
      </c>
      <c r="D28" s="268">
        <v>1336.03</v>
      </c>
      <c r="E28" s="35"/>
      <c r="F28" s="345"/>
      <c r="G28" s="350"/>
      <c r="H28" s="416"/>
      <c r="I28" s="416"/>
      <c r="J28" s="258" t="s">
        <v>30</v>
      </c>
      <c r="K28" s="20">
        <v>1</v>
      </c>
      <c r="L28" s="113">
        <f>156.50572+50.47811+98.80558+67.93676+82.17636+75.34069+60.08816+162.7924+448.73207</f>
        <v>1202.8558500000001</v>
      </c>
      <c r="M28" s="27" t="s">
        <v>830</v>
      </c>
      <c r="N28" s="272" t="s">
        <v>827</v>
      </c>
      <c r="O28" s="258" t="s">
        <v>85</v>
      </c>
    </row>
    <row r="29" spans="1:15" ht="62.25" customHeight="1">
      <c r="A29" s="268">
        <v>18</v>
      </c>
      <c r="B29" s="272" t="s">
        <v>233</v>
      </c>
      <c r="C29" s="45" t="s">
        <v>1054</v>
      </c>
      <c r="D29" s="268"/>
      <c r="E29" s="268"/>
      <c r="F29" s="58" t="s">
        <v>1056</v>
      </c>
      <c r="G29" s="266">
        <v>1507.9578300000001</v>
      </c>
      <c r="H29" s="289"/>
      <c r="I29" s="289"/>
      <c r="J29" s="258"/>
      <c r="K29" s="20"/>
      <c r="L29" s="266"/>
      <c r="M29" s="272" t="s">
        <v>826</v>
      </c>
      <c r="N29" s="106" t="s">
        <v>829</v>
      </c>
      <c r="O29" s="258" t="s">
        <v>1055</v>
      </c>
    </row>
    <row r="30" spans="1:15" ht="62.25" customHeight="1">
      <c r="A30" s="268">
        <v>18</v>
      </c>
      <c r="B30" s="272" t="s">
        <v>233</v>
      </c>
      <c r="C30" s="45" t="s">
        <v>144</v>
      </c>
      <c r="D30" s="268">
        <v>28.701000000000001</v>
      </c>
      <c r="E30" s="268"/>
      <c r="F30" s="119" t="s">
        <v>49</v>
      </c>
      <c r="G30" s="266">
        <v>24.156610000000001</v>
      </c>
      <c r="H30" s="289">
        <v>41870</v>
      </c>
      <c r="I30" s="289">
        <v>41961</v>
      </c>
      <c r="J30" s="258" t="s">
        <v>30</v>
      </c>
      <c r="K30" s="20">
        <v>1</v>
      </c>
      <c r="L30" s="266">
        <f>8.63835+3.91626+5.19911</f>
        <v>17.753720000000001</v>
      </c>
      <c r="M30" s="272" t="s">
        <v>826</v>
      </c>
      <c r="N30" s="106" t="s">
        <v>829</v>
      </c>
      <c r="O30" s="258" t="s">
        <v>85</v>
      </c>
    </row>
    <row r="31" spans="1:15" ht="62.25" customHeight="1">
      <c r="A31" s="268">
        <v>19</v>
      </c>
      <c r="B31" s="272" t="s">
        <v>233</v>
      </c>
      <c r="C31" s="45" t="s">
        <v>613</v>
      </c>
      <c r="D31" s="35">
        <v>0</v>
      </c>
      <c r="E31" s="35"/>
      <c r="F31" s="58" t="s">
        <v>131</v>
      </c>
      <c r="G31" s="411">
        <v>2084.4857299999999</v>
      </c>
      <c r="H31" s="289">
        <v>42870</v>
      </c>
      <c r="I31" s="289">
        <v>43599</v>
      </c>
      <c r="J31" s="272" t="s">
        <v>9</v>
      </c>
      <c r="K31" s="27">
        <v>0.65</v>
      </c>
      <c r="L31" s="447">
        <f>128.77+122.86593</f>
        <v>251.63593000000003</v>
      </c>
      <c r="M31" s="272" t="s">
        <v>826</v>
      </c>
      <c r="N31" s="106" t="s">
        <v>829</v>
      </c>
      <c r="O31" s="258"/>
    </row>
    <row r="32" spans="1:15" ht="62.25" customHeight="1">
      <c r="A32" s="268">
        <v>20</v>
      </c>
      <c r="B32" s="272" t="s">
        <v>233</v>
      </c>
      <c r="C32" s="45" t="s">
        <v>612</v>
      </c>
      <c r="D32" s="35">
        <v>0</v>
      </c>
      <c r="E32" s="35"/>
      <c r="F32" s="58" t="s">
        <v>131</v>
      </c>
      <c r="G32" s="412"/>
      <c r="H32" s="289">
        <v>42870</v>
      </c>
      <c r="I32" s="289">
        <v>43599</v>
      </c>
      <c r="J32" s="272" t="s">
        <v>9</v>
      </c>
      <c r="K32" s="27">
        <v>0.65</v>
      </c>
      <c r="L32" s="108">
        <f>105.64+197.79541</f>
        <v>303.43540999999999</v>
      </c>
      <c r="M32" s="272" t="s">
        <v>826</v>
      </c>
      <c r="N32" s="106" t="s">
        <v>829</v>
      </c>
      <c r="O32" s="258"/>
    </row>
    <row r="33" spans="1:15" ht="63" customHeight="1">
      <c r="A33" s="268">
        <v>21</v>
      </c>
      <c r="B33" s="272" t="s">
        <v>233</v>
      </c>
      <c r="C33" s="45" t="s">
        <v>626</v>
      </c>
      <c r="D33" s="35">
        <v>0</v>
      </c>
      <c r="E33" s="35"/>
      <c r="F33" s="272" t="s">
        <v>627</v>
      </c>
      <c r="G33" s="269">
        <v>31.842659999999999</v>
      </c>
      <c r="H33" s="289">
        <v>42984</v>
      </c>
      <c r="I33" s="289">
        <v>43074</v>
      </c>
      <c r="J33" s="258" t="s">
        <v>30</v>
      </c>
      <c r="K33" s="20">
        <v>1</v>
      </c>
      <c r="L33" s="108">
        <v>26.644189999999998</v>
      </c>
      <c r="M33" s="272" t="s">
        <v>826</v>
      </c>
      <c r="N33" s="106" t="s">
        <v>829</v>
      </c>
      <c r="O33" s="258"/>
    </row>
    <row r="34" spans="1:15" ht="66" customHeight="1">
      <c r="A34" s="268">
        <v>22</v>
      </c>
      <c r="B34" s="272" t="s">
        <v>950</v>
      </c>
      <c r="C34" s="45" t="s">
        <v>54</v>
      </c>
      <c r="D34" s="35">
        <v>318.89999999999998</v>
      </c>
      <c r="E34" s="268"/>
      <c r="F34" s="272" t="s">
        <v>76</v>
      </c>
      <c r="G34" s="266">
        <v>281.84706</v>
      </c>
      <c r="H34" s="289">
        <v>41970</v>
      </c>
      <c r="I34" s="289">
        <v>42089</v>
      </c>
      <c r="J34" s="258" t="s">
        <v>30</v>
      </c>
      <c r="K34" s="22">
        <v>1</v>
      </c>
      <c r="L34" s="266">
        <f>19.26054+51.55646+39.66755+48.0951+38.82561+36.77677</f>
        <v>234.18203</v>
      </c>
      <c r="M34" s="106" t="s">
        <v>1047</v>
      </c>
      <c r="N34" s="106" t="s">
        <v>829</v>
      </c>
      <c r="O34" s="258" t="s">
        <v>85</v>
      </c>
    </row>
    <row r="35" spans="1:15" ht="47.25" customHeight="1">
      <c r="A35" s="268">
        <v>23</v>
      </c>
      <c r="B35" s="272" t="s">
        <v>950</v>
      </c>
      <c r="C35" s="45" t="s">
        <v>755</v>
      </c>
      <c r="D35" s="35">
        <v>0</v>
      </c>
      <c r="E35" s="268"/>
      <c r="F35" s="272" t="s">
        <v>754</v>
      </c>
      <c r="G35" s="266">
        <v>37.421379999999999</v>
      </c>
      <c r="H35" s="289">
        <v>43133</v>
      </c>
      <c r="I35" s="289">
        <v>43556</v>
      </c>
      <c r="J35" s="272" t="s">
        <v>750</v>
      </c>
      <c r="K35" s="22">
        <v>0.87</v>
      </c>
      <c r="L35" s="266">
        <v>31.85</v>
      </c>
      <c r="M35" s="106" t="s">
        <v>1047</v>
      </c>
      <c r="N35" s="106" t="s">
        <v>829</v>
      </c>
      <c r="O35" s="258"/>
    </row>
    <row r="36" spans="1:15" ht="66" customHeight="1">
      <c r="A36" s="268">
        <v>24</v>
      </c>
      <c r="B36" s="272" t="s">
        <v>950</v>
      </c>
      <c r="C36" s="45" t="s">
        <v>804</v>
      </c>
      <c r="D36" s="35">
        <v>0</v>
      </c>
      <c r="E36" s="268"/>
      <c r="F36" s="272" t="s">
        <v>777</v>
      </c>
      <c r="G36" s="266">
        <v>120</v>
      </c>
      <c r="H36" s="289">
        <v>43174</v>
      </c>
      <c r="I36" s="289">
        <v>43295</v>
      </c>
      <c r="J36" s="268" t="s">
        <v>800</v>
      </c>
      <c r="K36" s="22">
        <v>0.25</v>
      </c>
      <c r="L36" s="266">
        <v>24</v>
      </c>
      <c r="M36" s="106" t="s">
        <v>1047</v>
      </c>
      <c r="N36" s="106" t="s">
        <v>829</v>
      </c>
      <c r="O36" s="258"/>
    </row>
    <row r="37" spans="1:15" ht="66" customHeight="1">
      <c r="A37" s="268">
        <v>25</v>
      </c>
      <c r="B37" s="272" t="s">
        <v>950</v>
      </c>
      <c r="C37" s="45" t="s">
        <v>805</v>
      </c>
      <c r="D37" s="35">
        <v>0</v>
      </c>
      <c r="E37" s="268"/>
      <c r="F37" s="272" t="s">
        <v>801</v>
      </c>
      <c r="G37" s="266">
        <v>446.45</v>
      </c>
      <c r="H37" s="289">
        <v>43024</v>
      </c>
      <c r="I37" s="289">
        <v>43205</v>
      </c>
      <c r="J37" s="268" t="s">
        <v>800</v>
      </c>
      <c r="K37" s="22">
        <v>0.8</v>
      </c>
      <c r="L37" s="266">
        <v>312.5</v>
      </c>
      <c r="M37" s="106" t="s">
        <v>1047</v>
      </c>
      <c r="N37" s="106" t="s">
        <v>829</v>
      </c>
      <c r="O37" s="258"/>
    </row>
    <row r="38" spans="1:15" ht="66" customHeight="1">
      <c r="A38" s="268">
        <v>26</v>
      </c>
      <c r="B38" s="272" t="s">
        <v>950</v>
      </c>
      <c r="C38" s="45" t="s">
        <v>806</v>
      </c>
      <c r="D38" s="35">
        <v>0</v>
      </c>
      <c r="E38" s="268"/>
      <c r="F38" s="272" t="s">
        <v>802</v>
      </c>
      <c r="G38" s="266">
        <v>133.38999999999999</v>
      </c>
      <c r="H38" s="289" t="s">
        <v>1</v>
      </c>
      <c r="I38" s="289" t="s">
        <v>1</v>
      </c>
      <c r="J38" s="258" t="s">
        <v>803</v>
      </c>
      <c r="K38" s="22">
        <v>1</v>
      </c>
      <c r="L38" s="215">
        <v>112</v>
      </c>
      <c r="M38" s="106" t="s">
        <v>1047</v>
      </c>
      <c r="N38" s="106" t="s">
        <v>829</v>
      </c>
      <c r="O38" s="258"/>
    </row>
    <row r="39" spans="1:15" ht="66" customHeight="1">
      <c r="A39" s="268">
        <v>27</v>
      </c>
      <c r="B39" s="272" t="s">
        <v>950</v>
      </c>
      <c r="C39" s="45" t="s">
        <v>1046</v>
      </c>
      <c r="D39" s="35">
        <v>0</v>
      </c>
      <c r="E39" s="268"/>
      <c r="F39" s="272" t="s">
        <v>802</v>
      </c>
      <c r="G39" s="266">
        <v>524.70000000000005</v>
      </c>
      <c r="H39" s="289">
        <v>43196</v>
      </c>
      <c r="I39" s="289">
        <v>43378</v>
      </c>
      <c r="J39" s="289" t="s">
        <v>1</v>
      </c>
      <c r="K39" s="289" t="s">
        <v>1</v>
      </c>
      <c r="L39" s="289" t="s">
        <v>1</v>
      </c>
      <c r="M39" s="106" t="s">
        <v>1047</v>
      </c>
      <c r="N39" s="106" t="s">
        <v>829</v>
      </c>
      <c r="O39" s="258"/>
    </row>
    <row r="40" spans="1:15">
      <c r="A40" s="268">
        <v>28</v>
      </c>
    </row>
  </sheetData>
  <mergeCells count="22">
    <mergeCell ref="B3:B4"/>
    <mergeCell ref="B23:B28"/>
    <mergeCell ref="A1:O1"/>
    <mergeCell ref="J3:K3"/>
    <mergeCell ref="G20:G21"/>
    <mergeCell ref="A23:A28"/>
    <mergeCell ref="F23:F28"/>
    <mergeCell ref="G23:G28"/>
    <mergeCell ref="H23:H28"/>
    <mergeCell ref="I23:I28"/>
    <mergeCell ref="J23:O23"/>
    <mergeCell ref="A3:A4"/>
    <mergeCell ref="C3:C4"/>
    <mergeCell ref="F3:F4"/>
    <mergeCell ref="G31:G32"/>
    <mergeCell ref="M3:M4"/>
    <mergeCell ref="N3:N4"/>
    <mergeCell ref="D3:E3"/>
    <mergeCell ref="O3:O4"/>
    <mergeCell ref="H3:H4"/>
    <mergeCell ref="I3:I4"/>
    <mergeCell ref="L20:L21"/>
  </mergeCells>
  <pageMargins left="0.31496062992126" right="0.15748031496063" top="0.35433070866141703" bottom="0.15748031496063" header="0.118110236220472" footer="0.15748031496063"/>
  <pageSetup paperSize="9" scale="70" orientation="landscape" r:id="rId1"/>
  <headerFooter>
    <oddHeader>&amp;R&amp;"-,Bold"&amp;18May-2018</oddHeader>
  </headerFooter>
  <rowBreaks count="1" manualBreakCount="1">
    <brk id="29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2">
    <tabColor rgb="FFFFFF00"/>
  </sheetPr>
  <dimension ref="A1:O23"/>
  <sheetViews>
    <sheetView view="pageBreakPreview" zoomScale="83" zoomScaleSheetLayoutView="83" workbookViewId="0">
      <selection activeCell="F5" sqref="F5"/>
    </sheetView>
  </sheetViews>
  <sheetFormatPr defaultColWidth="9.140625" defaultRowHeight="15"/>
  <cols>
    <col min="1" max="1" width="4" style="5" customWidth="1"/>
    <col min="2" max="2" width="10.140625" style="5" customWidth="1"/>
    <col min="3" max="3" width="28" style="5" customWidth="1"/>
    <col min="4" max="4" width="12.5703125" style="5" customWidth="1"/>
    <col min="5" max="5" width="12" style="5" customWidth="1"/>
    <col min="6" max="6" width="15.85546875" style="5" customWidth="1"/>
    <col min="7" max="7" width="12.5703125" style="5" customWidth="1"/>
    <col min="8" max="8" width="12.140625" style="5" customWidth="1"/>
    <col min="9" max="9" width="12.5703125" style="5" customWidth="1"/>
    <col min="10" max="10" width="18.140625" style="5" customWidth="1"/>
    <col min="11" max="11" width="8" style="5" customWidth="1"/>
    <col min="12" max="12" width="12.28515625" style="5" customWidth="1"/>
    <col min="13" max="13" width="11.85546875" style="5" customWidth="1"/>
    <col min="14" max="14" width="13.140625" style="5" customWidth="1"/>
    <col min="15" max="15" width="10.5703125" style="5" customWidth="1"/>
    <col min="16" max="16384" width="9.140625" style="5"/>
  </cols>
  <sheetData>
    <row r="1" spans="1:15" ht="24" thickBot="1">
      <c r="A1" s="418" t="s">
        <v>90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</row>
    <row r="2" spans="1:15" ht="73.5" customHeight="1" thickTop="1">
      <c r="A2" s="304" t="s">
        <v>2</v>
      </c>
      <c r="B2" s="402" t="s">
        <v>129</v>
      </c>
      <c r="C2" s="304" t="s">
        <v>3</v>
      </c>
      <c r="D2" s="320" t="s">
        <v>833</v>
      </c>
      <c r="E2" s="321"/>
      <c r="F2" s="304" t="s">
        <v>87</v>
      </c>
      <c r="G2" s="258" t="s">
        <v>326</v>
      </c>
      <c r="H2" s="304" t="s">
        <v>4</v>
      </c>
      <c r="I2" s="304" t="s">
        <v>5</v>
      </c>
      <c r="J2" s="311" t="s">
        <v>306</v>
      </c>
      <c r="K2" s="311"/>
      <c r="L2" s="258" t="s">
        <v>6</v>
      </c>
      <c r="M2" s="371" t="s">
        <v>810</v>
      </c>
      <c r="N2" s="311" t="s">
        <v>811</v>
      </c>
      <c r="O2" s="304" t="s">
        <v>64</v>
      </c>
    </row>
    <row r="3" spans="1:15" ht="34.5" customHeight="1" thickBot="1">
      <c r="A3" s="332"/>
      <c r="B3" s="390"/>
      <c r="C3" s="332"/>
      <c r="D3" s="274" t="s">
        <v>834</v>
      </c>
      <c r="E3" s="274" t="s">
        <v>809</v>
      </c>
      <c r="F3" s="332"/>
      <c r="G3" s="141" t="s">
        <v>834</v>
      </c>
      <c r="H3" s="332"/>
      <c r="I3" s="332"/>
      <c r="J3" s="274" t="s">
        <v>7</v>
      </c>
      <c r="K3" s="274" t="s">
        <v>0</v>
      </c>
      <c r="L3" s="141" t="s">
        <v>834</v>
      </c>
      <c r="M3" s="340"/>
      <c r="N3" s="341"/>
      <c r="O3" s="332"/>
    </row>
    <row r="4" spans="1:15" ht="68.25" customHeight="1">
      <c r="A4" s="249">
        <v>1</v>
      </c>
      <c r="B4" s="249" t="s">
        <v>211</v>
      </c>
      <c r="C4" s="92" t="s">
        <v>35</v>
      </c>
      <c r="D4" s="151">
        <v>1059.1500000000001</v>
      </c>
      <c r="E4" s="151"/>
      <c r="F4" s="249" t="s">
        <v>77</v>
      </c>
      <c r="G4" s="117">
        <v>574.60368000000005</v>
      </c>
      <c r="H4" s="289">
        <v>41589</v>
      </c>
      <c r="I4" s="289">
        <v>41953</v>
      </c>
      <c r="J4" s="264" t="s">
        <v>30</v>
      </c>
      <c r="K4" s="448">
        <v>1</v>
      </c>
      <c r="L4" s="117">
        <f>507.88263+16.97029</f>
        <v>524.85292000000004</v>
      </c>
      <c r="M4" s="271" t="s">
        <v>826</v>
      </c>
      <c r="N4" s="271" t="s">
        <v>827</v>
      </c>
      <c r="O4" s="264" t="s">
        <v>85</v>
      </c>
    </row>
    <row r="5" spans="1:15" ht="51" customHeight="1">
      <c r="A5" s="268">
        <v>2</v>
      </c>
      <c r="B5" s="272" t="s">
        <v>233</v>
      </c>
      <c r="C5" s="19" t="s">
        <v>48</v>
      </c>
      <c r="D5" s="35">
        <v>172</v>
      </c>
      <c r="E5" s="35"/>
      <c r="F5" s="268" t="s">
        <v>78</v>
      </c>
      <c r="G5" s="269">
        <v>159.1053</v>
      </c>
      <c r="H5" s="289">
        <v>41506</v>
      </c>
      <c r="I5" s="289">
        <v>41870</v>
      </c>
      <c r="J5" s="258" t="s">
        <v>30</v>
      </c>
      <c r="K5" s="20">
        <v>1</v>
      </c>
      <c r="L5" s="269">
        <f>156.94924+8.01307</f>
        <v>164.96231</v>
      </c>
      <c r="M5" s="272" t="s">
        <v>826</v>
      </c>
      <c r="N5" s="106" t="s">
        <v>829</v>
      </c>
      <c r="O5" s="264" t="s">
        <v>85</v>
      </c>
    </row>
    <row r="6" spans="1:15" ht="48.75" customHeight="1">
      <c r="A6" s="268">
        <v>3</v>
      </c>
      <c r="B6" s="272" t="s">
        <v>701</v>
      </c>
      <c r="C6" s="19" t="s">
        <v>36</v>
      </c>
      <c r="D6" s="35">
        <v>383.28300000000002</v>
      </c>
      <c r="E6" s="35"/>
      <c r="F6" s="272" t="s">
        <v>79</v>
      </c>
      <c r="G6" s="269">
        <v>277.85572000000002</v>
      </c>
      <c r="H6" s="289">
        <v>41837</v>
      </c>
      <c r="I6" s="289">
        <v>41883</v>
      </c>
      <c r="J6" s="258" t="s">
        <v>30</v>
      </c>
      <c r="K6" s="20">
        <v>1</v>
      </c>
      <c r="L6" s="269">
        <v>131.86524</v>
      </c>
      <c r="M6" s="272" t="s">
        <v>826</v>
      </c>
      <c r="N6" s="272" t="s">
        <v>827</v>
      </c>
      <c r="O6" s="264" t="s">
        <v>85</v>
      </c>
    </row>
    <row r="7" spans="1:15" ht="59.25" customHeight="1">
      <c r="A7" s="268">
        <v>4</v>
      </c>
      <c r="B7" s="272" t="s">
        <v>211</v>
      </c>
      <c r="C7" s="19" t="s">
        <v>101</v>
      </c>
      <c r="D7" s="35">
        <v>209.65</v>
      </c>
      <c r="E7" s="35"/>
      <c r="F7" s="268" t="s">
        <v>91</v>
      </c>
      <c r="G7" s="269">
        <v>126.65770999999999</v>
      </c>
      <c r="H7" s="289">
        <v>42235</v>
      </c>
      <c r="I7" s="289">
        <v>42508</v>
      </c>
      <c r="J7" s="258" t="s">
        <v>30</v>
      </c>
      <c r="K7" s="20">
        <v>1</v>
      </c>
      <c r="L7" s="266">
        <f>14.41187+34.04549+32.99786+41.50781</f>
        <v>122.96303</v>
      </c>
      <c r="M7" s="272" t="s">
        <v>826</v>
      </c>
      <c r="N7" s="272" t="s">
        <v>827</v>
      </c>
      <c r="O7" s="264" t="s">
        <v>85</v>
      </c>
    </row>
    <row r="8" spans="1:15" ht="47.25" customHeight="1">
      <c r="A8" s="268">
        <v>5</v>
      </c>
      <c r="B8" s="272" t="s">
        <v>931</v>
      </c>
      <c r="C8" s="45" t="s">
        <v>108</v>
      </c>
      <c r="D8" s="87">
        <v>1.2190000000000001</v>
      </c>
      <c r="E8" s="35"/>
      <c r="F8" s="268" t="s">
        <v>109</v>
      </c>
      <c r="G8" s="269">
        <v>1.45651</v>
      </c>
      <c r="H8" s="289">
        <v>42338</v>
      </c>
      <c r="I8" s="289">
        <v>42429</v>
      </c>
      <c r="J8" s="258" t="s">
        <v>30</v>
      </c>
      <c r="K8" s="20">
        <v>1</v>
      </c>
      <c r="L8" s="266">
        <v>1.3363400000000001</v>
      </c>
      <c r="M8" s="269" t="s">
        <v>1147</v>
      </c>
      <c r="N8" s="106" t="s">
        <v>829</v>
      </c>
      <c r="O8" s="264" t="s">
        <v>85</v>
      </c>
    </row>
    <row r="9" spans="1:15" ht="47.25" customHeight="1">
      <c r="A9" s="268">
        <v>6</v>
      </c>
      <c r="B9" s="272" t="s">
        <v>597</v>
      </c>
      <c r="C9" s="449" t="s">
        <v>113</v>
      </c>
      <c r="D9" s="35">
        <v>14.66</v>
      </c>
      <c r="E9" s="35"/>
      <c r="F9" s="268" t="s">
        <v>114</v>
      </c>
      <c r="G9" s="269">
        <v>16.145980000000002</v>
      </c>
      <c r="H9" s="289">
        <v>42243</v>
      </c>
      <c r="I9" s="289">
        <v>42700</v>
      </c>
      <c r="J9" s="258" t="s">
        <v>30</v>
      </c>
      <c r="K9" s="20">
        <v>1</v>
      </c>
      <c r="L9" s="266">
        <f>7.5297+6.32297+23.464</f>
        <v>37.316670000000002</v>
      </c>
      <c r="M9" s="269" t="s">
        <v>1148</v>
      </c>
      <c r="N9" s="106" t="s">
        <v>829</v>
      </c>
      <c r="O9" s="264" t="s">
        <v>85</v>
      </c>
    </row>
    <row r="10" spans="1:15" ht="60.75" customHeight="1">
      <c r="A10" s="268">
        <v>7</v>
      </c>
      <c r="B10" s="272" t="s">
        <v>931</v>
      </c>
      <c r="C10" s="45" t="s">
        <v>146</v>
      </c>
      <c r="D10" s="87">
        <v>19.175000000000001</v>
      </c>
      <c r="E10" s="35"/>
      <c r="F10" s="268" t="s">
        <v>122</v>
      </c>
      <c r="G10" s="269">
        <v>20.33314</v>
      </c>
      <c r="H10" s="289">
        <v>42235</v>
      </c>
      <c r="I10" s="289">
        <v>42326</v>
      </c>
      <c r="J10" s="258" t="s">
        <v>30</v>
      </c>
      <c r="K10" s="20">
        <v>1</v>
      </c>
      <c r="L10" s="266">
        <f>14.63912+5.69157</f>
        <v>20.330690000000001</v>
      </c>
      <c r="M10" s="269" t="s">
        <v>1147</v>
      </c>
      <c r="N10" s="106" t="s">
        <v>829</v>
      </c>
      <c r="O10" s="264" t="s">
        <v>85</v>
      </c>
    </row>
    <row r="11" spans="1:15" ht="63">
      <c r="A11" s="268">
        <v>8</v>
      </c>
      <c r="B11" s="272" t="s">
        <v>498</v>
      </c>
      <c r="C11" s="45" t="s">
        <v>954</v>
      </c>
      <c r="D11" s="272" t="s">
        <v>1</v>
      </c>
      <c r="E11" s="272" t="s">
        <v>1</v>
      </c>
      <c r="F11" s="272" t="s">
        <v>384</v>
      </c>
      <c r="G11" s="269">
        <v>24.579180000000001</v>
      </c>
      <c r="H11" s="289" t="s">
        <v>1</v>
      </c>
      <c r="I11" s="289" t="s">
        <v>1</v>
      </c>
      <c r="J11" s="272"/>
      <c r="K11" s="20"/>
      <c r="L11" s="272" t="s">
        <v>1</v>
      </c>
      <c r="M11" s="272" t="s">
        <v>830</v>
      </c>
      <c r="N11" s="272" t="s">
        <v>827</v>
      </c>
      <c r="O11" s="254" t="s">
        <v>953</v>
      </c>
    </row>
    <row r="12" spans="1:15" ht="63" customHeight="1">
      <c r="A12" s="268">
        <v>9</v>
      </c>
      <c r="B12" s="272" t="s">
        <v>211</v>
      </c>
      <c r="C12" s="45" t="s">
        <v>389</v>
      </c>
      <c r="D12" s="272" t="s">
        <v>1</v>
      </c>
      <c r="E12" s="272"/>
      <c r="F12" s="272" t="s">
        <v>390</v>
      </c>
      <c r="G12" s="269">
        <v>33.150689999999997</v>
      </c>
      <c r="H12" s="289">
        <v>42656</v>
      </c>
      <c r="I12" s="289" t="s">
        <v>709</v>
      </c>
      <c r="J12" s="258" t="s">
        <v>30</v>
      </c>
      <c r="K12" s="20">
        <v>1</v>
      </c>
      <c r="L12" s="266">
        <f>27.71157+10.43912</f>
        <v>38.150689999999997</v>
      </c>
      <c r="M12" s="269" t="s">
        <v>826</v>
      </c>
      <c r="N12" s="272" t="s">
        <v>827</v>
      </c>
      <c r="O12" s="258" t="s">
        <v>85</v>
      </c>
    </row>
    <row r="13" spans="1:15" ht="63" customHeight="1">
      <c r="A13" s="268">
        <v>10</v>
      </c>
      <c r="B13" s="272" t="s">
        <v>211</v>
      </c>
      <c r="C13" s="45" t="s">
        <v>445</v>
      </c>
      <c r="D13" s="272">
        <v>115.14</v>
      </c>
      <c r="E13" s="289">
        <v>42380</v>
      </c>
      <c r="F13" s="272" t="s">
        <v>446</v>
      </c>
      <c r="G13" s="269">
        <v>91.927800000000005</v>
      </c>
      <c r="H13" s="289">
        <v>42773</v>
      </c>
      <c r="I13" s="289">
        <v>43045</v>
      </c>
      <c r="J13" s="258" t="s">
        <v>30</v>
      </c>
      <c r="K13" s="20">
        <v>1</v>
      </c>
      <c r="L13" s="266">
        <v>91.93</v>
      </c>
      <c r="M13" s="269" t="s">
        <v>826</v>
      </c>
      <c r="N13" s="272" t="s">
        <v>827</v>
      </c>
      <c r="O13" s="258" t="s">
        <v>85</v>
      </c>
    </row>
    <row r="14" spans="1:15" ht="63" customHeight="1">
      <c r="A14" s="268">
        <v>11</v>
      </c>
      <c r="B14" s="272" t="s">
        <v>229</v>
      </c>
      <c r="C14" s="45" t="s">
        <v>447</v>
      </c>
      <c r="D14" s="272">
        <v>115.14</v>
      </c>
      <c r="E14" s="289">
        <v>42380</v>
      </c>
      <c r="F14" s="272" t="s">
        <v>449</v>
      </c>
      <c r="G14" s="269">
        <v>82.909819999999996</v>
      </c>
      <c r="H14" s="289">
        <v>42915</v>
      </c>
      <c r="I14" s="289">
        <v>43187</v>
      </c>
      <c r="J14" s="272" t="s">
        <v>958</v>
      </c>
      <c r="K14" s="27">
        <v>0.8</v>
      </c>
      <c r="L14" s="266">
        <v>29.52</v>
      </c>
      <c r="M14" s="272" t="s">
        <v>830</v>
      </c>
      <c r="N14" s="272" t="s">
        <v>827</v>
      </c>
      <c r="O14" s="258"/>
    </row>
    <row r="15" spans="1:15" ht="63" customHeight="1">
      <c r="A15" s="268">
        <v>12</v>
      </c>
      <c r="B15" s="272" t="s">
        <v>934</v>
      </c>
      <c r="C15" s="45" t="s">
        <v>448</v>
      </c>
      <c r="D15" s="272">
        <v>115.14</v>
      </c>
      <c r="E15" s="289">
        <v>42380</v>
      </c>
      <c r="F15" s="272" t="s">
        <v>450</v>
      </c>
      <c r="G15" s="269">
        <v>90.573369999999997</v>
      </c>
      <c r="H15" s="289">
        <v>42860</v>
      </c>
      <c r="I15" s="289">
        <v>43135</v>
      </c>
      <c r="J15" s="258" t="s">
        <v>30</v>
      </c>
      <c r="K15" s="20">
        <v>1</v>
      </c>
      <c r="L15" s="285">
        <v>90.57</v>
      </c>
      <c r="M15" s="272" t="s">
        <v>830</v>
      </c>
      <c r="N15" s="272" t="s">
        <v>827</v>
      </c>
      <c r="O15" s="258"/>
    </row>
    <row r="16" spans="1:15" ht="63" customHeight="1">
      <c r="A16" s="268">
        <v>13</v>
      </c>
      <c r="B16" s="272" t="s">
        <v>211</v>
      </c>
      <c r="C16" s="45" t="s">
        <v>664</v>
      </c>
      <c r="D16" s="107">
        <v>343.3</v>
      </c>
      <c r="E16" s="289">
        <v>42359</v>
      </c>
      <c r="F16" s="272" t="s">
        <v>665</v>
      </c>
      <c r="G16" s="269">
        <v>253.57253</v>
      </c>
      <c r="H16" s="289">
        <v>42880</v>
      </c>
      <c r="I16" s="289">
        <v>43155</v>
      </c>
      <c r="J16" s="272" t="s">
        <v>958</v>
      </c>
      <c r="K16" s="27">
        <v>0.7</v>
      </c>
      <c r="L16" s="266">
        <v>46</v>
      </c>
      <c r="M16" s="269" t="s">
        <v>826</v>
      </c>
      <c r="N16" s="272" t="s">
        <v>827</v>
      </c>
      <c r="O16" s="258"/>
    </row>
    <row r="17" spans="1:15" ht="90" customHeight="1">
      <c r="A17" s="268">
        <v>14</v>
      </c>
      <c r="B17" s="272" t="s">
        <v>228</v>
      </c>
      <c r="C17" s="45" t="s">
        <v>676</v>
      </c>
      <c r="D17" s="272">
        <v>256.94</v>
      </c>
      <c r="E17" s="289">
        <v>42801</v>
      </c>
      <c r="F17" s="272" t="s">
        <v>677</v>
      </c>
      <c r="G17" s="269">
        <v>196.33649</v>
      </c>
      <c r="H17" s="289"/>
      <c r="I17" s="289"/>
      <c r="J17" s="272" t="s">
        <v>1178</v>
      </c>
      <c r="K17" s="27">
        <v>0.3</v>
      </c>
      <c r="L17" s="266">
        <v>31.43</v>
      </c>
      <c r="M17" s="272" t="s">
        <v>830</v>
      </c>
      <c r="N17" s="272" t="s">
        <v>827</v>
      </c>
      <c r="O17" s="258"/>
    </row>
    <row r="18" spans="1:15" ht="90.75" customHeight="1">
      <c r="A18" s="268">
        <v>15</v>
      </c>
      <c r="B18" s="272" t="s">
        <v>228</v>
      </c>
      <c r="C18" s="45" t="s">
        <v>784</v>
      </c>
      <c r="D18" s="450">
        <v>60.00479</v>
      </c>
      <c r="E18" s="289">
        <v>42804</v>
      </c>
      <c r="F18" s="272" t="s">
        <v>785</v>
      </c>
      <c r="G18" s="269">
        <v>50.466239999999999</v>
      </c>
      <c r="H18" s="289"/>
      <c r="I18" s="289"/>
      <c r="J18" s="258" t="s">
        <v>30</v>
      </c>
      <c r="K18" s="20">
        <v>1</v>
      </c>
      <c r="L18" s="183">
        <v>0</v>
      </c>
      <c r="M18" s="272" t="s">
        <v>830</v>
      </c>
      <c r="N18" s="272" t="s">
        <v>827</v>
      </c>
      <c r="O18" s="27"/>
    </row>
    <row r="19" spans="1:15" ht="63" customHeight="1">
      <c r="A19" s="268">
        <v>16</v>
      </c>
      <c r="B19" s="272" t="s">
        <v>597</v>
      </c>
      <c r="C19" s="45" t="s">
        <v>1143</v>
      </c>
      <c r="D19" s="58" t="s">
        <v>1</v>
      </c>
      <c r="E19" s="58" t="s">
        <v>1</v>
      </c>
      <c r="F19" s="272" t="s">
        <v>997</v>
      </c>
      <c r="G19" s="269">
        <v>580.62198000000001</v>
      </c>
      <c r="H19" s="289">
        <v>43237</v>
      </c>
      <c r="I19" s="289">
        <v>43693</v>
      </c>
      <c r="J19" s="272" t="s">
        <v>1033</v>
      </c>
      <c r="K19" s="27">
        <v>0.25</v>
      </c>
      <c r="L19" s="183">
        <v>0</v>
      </c>
      <c r="M19" s="272" t="s">
        <v>1148</v>
      </c>
      <c r="N19" s="272" t="s">
        <v>829</v>
      </c>
      <c r="O19" s="27"/>
    </row>
    <row r="20" spans="1:15" ht="63" customHeight="1">
      <c r="A20" s="268">
        <v>17</v>
      </c>
      <c r="B20" s="272" t="s">
        <v>211</v>
      </c>
      <c r="C20" s="45" t="s">
        <v>1000</v>
      </c>
      <c r="D20" s="58" t="s">
        <v>1</v>
      </c>
      <c r="E20" s="58" t="s">
        <v>1</v>
      </c>
      <c r="F20" s="272" t="s">
        <v>1001</v>
      </c>
      <c r="G20" s="269">
        <v>66.810699999999997</v>
      </c>
      <c r="H20" s="289">
        <v>43237</v>
      </c>
      <c r="I20" s="289">
        <v>43328</v>
      </c>
      <c r="J20" s="272" t="s">
        <v>1029</v>
      </c>
      <c r="K20" s="27"/>
      <c r="L20" s="183">
        <v>0</v>
      </c>
      <c r="M20" s="272" t="s">
        <v>826</v>
      </c>
      <c r="N20" s="272" t="s">
        <v>827</v>
      </c>
      <c r="O20" s="27"/>
    </row>
    <row r="21" spans="1:15" ht="63" customHeight="1">
      <c r="A21" s="268">
        <v>18</v>
      </c>
      <c r="B21" s="272" t="s">
        <v>211</v>
      </c>
      <c r="C21" s="45" t="s">
        <v>1003</v>
      </c>
      <c r="D21" s="58" t="s">
        <v>1</v>
      </c>
      <c r="E21" s="58" t="s">
        <v>1</v>
      </c>
      <c r="F21" s="272" t="s">
        <v>1004</v>
      </c>
      <c r="G21" s="269">
        <v>7.0269300000000001</v>
      </c>
      <c r="H21" s="289">
        <v>43293</v>
      </c>
      <c r="I21" s="289">
        <v>43415</v>
      </c>
      <c r="J21" s="272" t="s">
        <v>1149</v>
      </c>
      <c r="K21" s="27">
        <v>0.8</v>
      </c>
      <c r="L21" s="183">
        <v>0</v>
      </c>
      <c r="M21" s="272" t="s">
        <v>826</v>
      </c>
      <c r="N21" s="272" t="s">
        <v>827</v>
      </c>
      <c r="O21" s="106"/>
    </row>
    <row r="22" spans="1:15" ht="63" customHeight="1">
      <c r="A22" s="268">
        <v>19</v>
      </c>
      <c r="B22" s="272" t="s">
        <v>949</v>
      </c>
      <c r="C22" s="45" t="s">
        <v>1146</v>
      </c>
      <c r="D22" s="58" t="s">
        <v>1</v>
      </c>
      <c r="E22" s="58" t="s">
        <v>1</v>
      </c>
      <c r="F22" s="272" t="s">
        <v>785</v>
      </c>
      <c r="G22" s="269">
        <v>460</v>
      </c>
      <c r="H22" s="289">
        <v>43270</v>
      </c>
      <c r="I22" s="289">
        <v>43634</v>
      </c>
      <c r="J22" s="272" t="s">
        <v>1033</v>
      </c>
      <c r="K22" s="27">
        <v>0.15</v>
      </c>
      <c r="L22" s="183">
        <v>44.166640000000001</v>
      </c>
      <c r="M22" s="272" t="s">
        <v>939</v>
      </c>
      <c r="N22" s="272" t="s">
        <v>827</v>
      </c>
      <c r="O22" s="106"/>
    </row>
    <row r="23" spans="1:15" ht="25.5" customHeight="1">
      <c r="A23" s="268"/>
      <c r="B23" s="268"/>
      <c r="C23" s="37" t="s">
        <v>171</v>
      </c>
      <c r="D23" s="38">
        <f>SUM(D4:D22)</f>
        <v>2864.8017900000004</v>
      </c>
      <c r="E23" s="38"/>
      <c r="F23" s="38"/>
      <c r="G23" s="38">
        <f t="shared" ref="G23:L23" si="0">SUM(G4:G22)</f>
        <v>3114.1337699999999</v>
      </c>
      <c r="H23" s="38"/>
      <c r="I23" s="38"/>
      <c r="J23" s="38"/>
      <c r="K23" s="38"/>
      <c r="L23" s="38">
        <f t="shared" si="0"/>
        <v>1375.39453</v>
      </c>
      <c r="M23" s="38"/>
      <c r="N23" s="38"/>
      <c r="O23" s="35"/>
    </row>
  </sheetData>
  <mergeCells count="12">
    <mergeCell ref="A1:O1"/>
    <mergeCell ref="J2:K2"/>
    <mergeCell ref="M2:M3"/>
    <mergeCell ref="N2:N3"/>
    <mergeCell ref="D2:E2"/>
    <mergeCell ref="B2:B3"/>
    <mergeCell ref="A2:A3"/>
    <mergeCell ref="C2:C3"/>
    <mergeCell ref="F2:F3"/>
    <mergeCell ref="H2:H3"/>
    <mergeCell ref="I2:I3"/>
    <mergeCell ref="O2:O3"/>
  </mergeCells>
  <pageMargins left="0.74803149606299202" right="0.15748031496063" top="0.47244094488188998" bottom="0.15748031496063" header="0.15748031496063" footer="0.15748031496063"/>
  <pageSetup paperSize="9" scale="55" orientation="landscape" horizontalDpi="200" verticalDpi="200" r:id="rId1"/>
  <rowBreaks count="1" manualBreakCount="1">
    <brk id="1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0">
    <tabColor rgb="FFFFFF00"/>
  </sheetPr>
  <dimension ref="A1:O17"/>
  <sheetViews>
    <sheetView view="pageBreakPreview" topLeftCell="D10" zoomScale="83" zoomScaleSheetLayoutView="83" workbookViewId="0">
      <selection activeCell="D1" sqref="A1:XFD1048576"/>
    </sheetView>
  </sheetViews>
  <sheetFormatPr defaultColWidth="9.140625" defaultRowHeight="15"/>
  <cols>
    <col min="1" max="1" width="3.5703125" style="273" customWidth="1"/>
    <col min="2" max="2" width="15.85546875" style="273" customWidth="1"/>
    <col min="3" max="3" width="23.85546875" style="36" customWidth="1"/>
    <col min="4" max="4" width="13.85546875" style="36" customWidth="1"/>
    <col min="5" max="5" width="13" style="36" customWidth="1"/>
    <col min="6" max="6" width="13" style="273" customWidth="1"/>
    <col min="7" max="7" width="13.5703125" style="273" customWidth="1"/>
    <col min="8" max="8" width="11.7109375" style="273" customWidth="1"/>
    <col min="9" max="9" width="13.85546875" style="5" customWidth="1"/>
    <col min="10" max="10" width="16.140625" style="5" customWidth="1"/>
    <col min="11" max="11" width="5.42578125" style="5" customWidth="1"/>
    <col min="12" max="12" width="11.5703125" style="5" customWidth="1"/>
    <col min="13" max="13" width="10.85546875" style="5" customWidth="1"/>
    <col min="14" max="14" width="12.28515625" style="5" customWidth="1"/>
    <col min="15" max="15" width="20.42578125" style="5" customWidth="1"/>
    <col min="16" max="16384" width="9.140625" style="5"/>
  </cols>
  <sheetData>
    <row r="1" spans="1:15" ht="27" thickBot="1">
      <c r="A1" s="413" t="s">
        <v>761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5" ht="41.25" customHeight="1" thickTop="1">
      <c r="A2" s="304" t="s">
        <v>2</v>
      </c>
      <c r="B2" s="304" t="s">
        <v>223</v>
      </c>
      <c r="C2" s="304" t="s">
        <v>3</v>
      </c>
      <c r="D2" s="320" t="s">
        <v>833</v>
      </c>
      <c r="E2" s="321"/>
      <c r="F2" s="258" t="s">
        <v>87</v>
      </c>
      <c r="G2" s="258" t="s">
        <v>326</v>
      </c>
      <c r="H2" s="258" t="s">
        <v>4</v>
      </c>
      <c r="I2" s="258" t="s">
        <v>5</v>
      </c>
      <c r="J2" s="311" t="s">
        <v>306</v>
      </c>
      <c r="K2" s="311"/>
      <c r="L2" s="258" t="s">
        <v>6</v>
      </c>
      <c r="M2" s="371" t="s">
        <v>810</v>
      </c>
      <c r="N2" s="311" t="s">
        <v>811</v>
      </c>
      <c r="O2" s="304" t="s">
        <v>64</v>
      </c>
    </row>
    <row r="3" spans="1:15" ht="27" customHeight="1" thickBot="1">
      <c r="A3" s="332"/>
      <c r="B3" s="332"/>
      <c r="C3" s="332"/>
      <c r="D3" s="141" t="s">
        <v>834</v>
      </c>
      <c r="E3" s="141" t="s">
        <v>809</v>
      </c>
      <c r="F3" s="274" t="s">
        <v>37</v>
      </c>
      <c r="G3" s="136" t="s">
        <v>339</v>
      </c>
      <c r="H3" s="274"/>
      <c r="I3" s="274"/>
      <c r="J3" s="274" t="s">
        <v>7</v>
      </c>
      <c r="K3" s="274" t="s">
        <v>0</v>
      </c>
      <c r="L3" s="136" t="s">
        <v>339</v>
      </c>
      <c r="M3" s="340"/>
      <c r="N3" s="341"/>
      <c r="O3" s="332"/>
    </row>
    <row r="4" spans="1:15" ht="60" customHeight="1">
      <c r="A4" s="249">
        <v>1</v>
      </c>
      <c r="B4" s="271" t="s">
        <v>217</v>
      </c>
      <c r="C4" s="92" t="s">
        <v>1118</v>
      </c>
      <c r="D4" s="151">
        <v>122.43814999999999</v>
      </c>
      <c r="E4" s="289">
        <v>42447</v>
      </c>
      <c r="F4" s="249" t="s">
        <v>83</v>
      </c>
      <c r="G4" s="287">
        <v>98.407830000000004</v>
      </c>
      <c r="H4" s="289">
        <v>42864</v>
      </c>
      <c r="I4" s="289">
        <v>43139</v>
      </c>
      <c r="J4" s="271" t="s">
        <v>338</v>
      </c>
      <c r="K4" s="203">
        <v>0.85</v>
      </c>
      <c r="L4" s="287">
        <v>40</v>
      </c>
      <c r="M4" s="117" t="s">
        <v>939</v>
      </c>
      <c r="N4" s="117" t="s">
        <v>827</v>
      </c>
      <c r="O4" s="250"/>
    </row>
    <row r="5" spans="1:15" ht="60" customHeight="1">
      <c r="A5" s="268">
        <v>2</v>
      </c>
      <c r="B5" s="272" t="s">
        <v>935</v>
      </c>
      <c r="C5" s="45" t="s">
        <v>1119</v>
      </c>
      <c r="D5" s="35">
        <v>122.43814999999999</v>
      </c>
      <c r="E5" s="289">
        <v>42447</v>
      </c>
      <c r="F5" s="272" t="s">
        <v>641</v>
      </c>
      <c r="G5" s="266">
        <v>99.350849999999994</v>
      </c>
      <c r="H5" s="289">
        <v>42888</v>
      </c>
      <c r="I5" s="289">
        <v>43160</v>
      </c>
      <c r="J5" s="272" t="s">
        <v>787</v>
      </c>
      <c r="K5" s="21">
        <v>0.55000000000000004</v>
      </c>
      <c r="L5" s="266">
        <v>36</v>
      </c>
      <c r="M5" s="269" t="s">
        <v>940</v>
      </c>
      <c r="N5" s="269" t="s">
        <v>948</v>
      </c>
      <c r="O5" s="268"/>
    </row>
    <row r="6" spans="1:15" ht="60" customHeight="1">
      <c r="A6" s="268">
        <v>3</v>
      </c>
      <c r="B6" s="272" t="s">
        <v>233</v>
      </c>
      <c r="C6" s="45" t="s">
        <v>1120</v>
      </c>
      <c r="D6" s="35">
        <v>122.43814999999999</v>
      </c>
      <c r="E6" s="289">
        <v>42447</v>
      </c>
      <c r="F6" s="272" t="s">
        <v>645</v>
      </c>
      <c r="G6" s="266">
        <v>96.955169999999995</v>
      </c>
      <c r="H6" s="289">
        <v>42915</v>
      </c>
      <c r="I6" s="289">
        <v>43187</v>
      </c>
      <c r="J6" s="258" t="s">
        <v>8</v>
      </c>
      <c r="K6" s="22">
        <v>1</v>
      </c>
      <c r="L6" s="266">
        <v>83.96</v>
      </c>
      <c r="M6" s="269" t="s">
        <v>826</v>
      </c>
      <c r="N6" s="269" t="s">
        <v>948</v>
      </c>
      <c r="O6" s="258" t="s">
        <v>337</v>
      </c>
    </row>
    <row r="7" spans="1:15" ht="60" customHeight="1">
      <c r="A7" s="268">
        <v>4</v>
      </c>
      <c r="B7" s="272" t="s">
        <v>227</v>
      </c>
      <c r="C7" s="45" t="s">
        <v>1121</v>
      </c>
      <c r="D7" s="35">
        <v>123.69199999999999</v>
      </c>
      <c r="E7" s="289">
        <v>42447</v>
      </c>
      <c r="F7" s="272" t="s">
        <v>653</v>
      </c>
      <c r="G7" s="266">
        <v>90.293229999999994</v>
      </c>
      <c r="H7" s="289">
        <v>42970</v>
      </c>
      <c r="I7" s="289">
        <v>43242</v>
      </c>
      <c r="J7" s="258" t="s">
        <v>8</v>
      </c>
      <c r="K7" s="22">
        <v>1</v>
      </c>
      <c r="L7" s="266">
        <v>68</v>
      </c>
      <c r="M7" s="269" t="s">
        <v>830</v>
      </c>
      <c r="N7" s="117" t="s">
        <v>827</v>
      </c>
      <c r="O7" s="268"/>
    </row>
    <row r="8" spans="1:15" ht="25.5" customHeight="1">
      <c r="A8" s="268"/>
      <c r="B8" s="325" t="s">
        <v>171</v>
      </c>
      <c r="C8" s="326"/>
      <c r="D8" s="38">
        <f>SUM(D4:D7)</f>
        <v>491.00644999999997</v>
      </c>
      <c r="E8" s="38"/>
      <c r="F8" s="254"/>
      <c r="G8" s="38">
        <f>SUM(G4:G7)</f>
        <v>385.00707999999997</v>
      </c>
      <c r="H8" s="39"/>
      <c r="I8" s="39"/>
      <c r="J8" s="258"/>
      <c r="K8" s="21"/>
      <c r="L8" s="38">
        <f>SUM(L4:L7)</f>
        <v>227.95999999999998</v>
      </c>
      <c r="M8" s="38"/>
      <c r="N8" s="38"/>
      <c r="O8" s="258"/>
    </row>
    <row r="10" spans="1:15" ht="26.25">
      <c r="A10" s="413" t="s">
        <v>772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</row>
    <row r="11" spans="1:15" ht="60" customHeight="1">
      <c r="A11" s="268">
        <v>1</v>
      </c>
      <c r="B11" s="272" t="s">
        <v>217</v>
      </c>
      <c r="C11" s="45" t="s">
        <v>1122</v>
      </c>
      <c r="D11" s="35">
        <v>1335.61</v>
      </c>
      <c r="E11" s="289">
        <v>42537</v>
      </c>
      <c r="F11" s="272" t="s">
        <v>773</v>
      </c>
      <c r="G11" s="266">
        <v>1080.39158</v>
      </c>
      <c r="H11" s="289">
        <v>43244</v>
      </c>
      <c r="I11" s="289">
        <v>43792</v>
      </c>
      <c r="J11" s="272" t="s">
        <v>654</v>
      </c>
      <c r="K11" s="208">
        <v>0.05</v>
      </c>
      <c r="L11" s="266">
        <v>0</v>
      </c>
      <c r="M11" s="117" t="s">
        <v>939</v>
      </c>
      <c r="N11" s="117" t="s">
        <v>827</v>
      </c>
      <c r="O11" s="258"/>
    </row>
    <row r="12" spans="1:15" ht="60" customHeight="1">
      <c r="A12" s="268">
        <v>2</v>
      </c>
      <c r="B12" s="272" t="s">
        <v>233</v>
      </c>
      <c r="C12" s="45" t="s">
        <v>1123</v>
      </c>
      <c r="D12" s="35">
        <v>1337.89</v>
      </c>
      <c r="E12" s="289">
        <v>42537</v>
      </c>
      <c r="F12" s="272" t="s">
        <v>776</v>
      </c>
      <c r="G12" s="266">
        <v>1078.6604500000001</v>
      </c>
      <c r="H12" s="289">
        <v>43182</v>
      </c>
      <c r="I12" s="289">
        <v>43730</v>
      </c>
      <c r="J12" s="272" t="s">
        <v>1158</v>
      </c>
      <c r="K12" s="21">
        <v>0.3</v>
      </c>
      <c r="L12" s="266">
        <v>125</v>
      </c>
      <c r="M12" s="269" t="s">
        <v>826</v>
      </c>
      <c r="N12" s="269" t="s">
        <v>948</v>
      </c>
      <c r="O12" s="258"/>
    </row>
    <row r="13" spans="1:15" ht="70.5" customHeight="1">
      <c r="A13" s="268">
        <v>3</v>
      </c>
      <c r="B13" s="272" t="s">
        <v>233</v>
      </c>
      <c r="C13" s="45" t="s">
        <v>1124</v>
      </c>
      <c r="D13" s="35">
        <v>1342.31</v>
      </c>
      <c r="E13" s="289">
        <v>42537</v>
      </c>
      <c r="F13" s="272" t="s">
        <v>775</v>
      </c>
      <c r="G13" s="266">
        <v>1082.8245400000001</v>
      </c>
      <c r="H13" s="289">
        <v>43182</v>
      </c>
      <c r="I13" s="289">
        <v>43730</v>
      </c>
      <c r="J13" s="272" t="s">
        <v>1158</v>
      </c>
      <c r="K13" s="21">
        <v>0.2</v>
      </c>
      <c r="L13" s="266">
        <v>105</v>
      </c>
      <c r="M13" s="269" t="s">
        <v>826</v>
      </c>
      <c r="N13" s="269" t="s">
        <v>948</v>
      </c>
      <c r="O13" s="258"/>
    </row>
    <row r="14" spans="1:15" ht="60" customHeight="1">
      <c r="A14" s="268">
        <v>4</v>
      </c>
      <c r="B14" s="272" t="s">
        <v>227</v>
      </c>
      <c r="C14" s="45" t="s">
        <v>1125</v>
      </c>
      <c r="D14" s="35">
        <v>1325.04</v>
      </c>
      <c r="E14" s="289">
        <v>42537</v>
      </c>
      <c r="F14" s="272" t="s">
        <v>977</v>
      </c>
      <c r="G14" s="266">
        <v>1026.74569</v>
      </c>
      <c r="H14" s="289">
        <v>43252</v>
      </c>
      <c r="I14" s="289">
        <v>43830</v>
      </c>
      <c r="J14" s="266">
        <v>0</v>
      </c>
      <c r="K14" s="266">
        <v>0</v>
      </c>
      <c r="L14" s="266">
        <v>0</v>
      </c>
      <c r="M14" s="269" t="s">
        <v>830</v>
      </c>
      <c r="N14" s="117" t="s">
        <v>827</v>
      </c>
      <c r="O14" s="258" t="s">
        <v>1030</v>
      </c>
    </row>
    <row r="15" spans="1:15" ht="60" customHeight="1">
      <c r="A15" s="268">
        <v>5</v>
      </c>
      <c r="B15" s="272" t="s">
        <v>237</v>
      </c>
      <c r="C15" s="45" t="s">
        <v>1126</v>
      </c>
      <c r="D15" s="35">
        <v>1312.06</v>
      </c>
      <c r="E15" s="289">
        <v>42537</v>
      </c>
      <c r="F15" s="272" t="s">
        <v>695</v>
      </c>
      <c r="G15" s="266">
        <v>1024.4141099999999</v>
      </c>
      <c r="H15" s="289">
        <v>43280</v>
      </c>
      <c r="I15" s="289">
        <v>43827</v>
      </c>
      <c r="J15" s="266">
        <v>0</v>
      </c>
      <c r="K15" s="266">
        <v>0</v>
      </c>
      <c r="L15" s="266">
        <v>0</v>
      </c>
      <c r="M15" s="269" t="s">
        <v>940</v>
      </c>
      <c r="N15" s="269" t="s">
        <v>948</v>
      </c>
      <c r="O15" s="258" t="s">
        <v>1179</v>
      </c>
    </row>
    <row r="16" spans="1:15" ht="81" customHeight="1">
      <c r="A16" s="268">
        <v>6</v>
      </c>
      <c r="B16" s="272" t="s">
        <v>552</v>
      </c>
      <c r="C16" s="45" t="s">
        <v>1127</v>
      </c>
      <c r="D16" s="35"/>
      <c r="E16" s="289">
        <v>42537</v>
      </c>
      <c r="F16" s="272" t="s">
        <v>1052</v>
      </c>
      <c r="G16" s="266">
        <v>1080.0700200000001</v>
      </c>
      <c r="H16" s="289"/>
      <c r="I16" s="289"/>
      <c r="J16" s="266"/>
      <c r="K16" s="266"/>
      <c r="L16" s="266"/>
      <c r="M16" s="269" t="s">
        <v>826</v>
      </c>
      <c r="N16" s="269" t="s">
        <v>948</v>
      </c>
      <c r="O16" s="258" t="s">
        <v>1053</v>
      </c>
    </row>
    <row r="17" spans="1:15" ht="25.5" customHeight="1">
      <c r="A17" s="268"/>
      <c r="B17" s="268"/>
      <c r="C17" s="37" t="s">
        <v>171</v>
      </c>
      <c r="D17" s="38">
        <f>SUM(D10:D13)</f>
        <v>4015.81</v>
      </c>
      <c r="E17" s="38"/>
      <c r="F17" s="254"/>
      <c r="G17" s="38">
        <f>SUM(G11:G16)</f>
        <v>6373.1063899999999</v>
      </c>
      <c r="H17" s="39"/>
      <c r="I17" s="39"/>
      <c r="J17" s="258"/>
      <c r="K17" s="21"/>
      <c r="L17" s="38"/>
      <c r="M17" s="38"/>
      <c r="N17" s="38"/>
      <c r="O17" s="258"/>
    </row>
  </sheetData>
  <mergeCells count="11">
    <mergeCell ref="O2:O3"/>
    <mergeCell ref="A1:O1"/>
    <mergeCell ref="J2:K2"/>
    <mergeCell ref="A10:O10"/>
    <mergeCell ref="D2:E2"/>
    <mergeCell ref="M2:M3"/>
    <mergeCell ref="N2:N3"/>
    <mergeCell ref="B2:B3"/>
    <mergeCell ref="C2:C3"/>
    <mergeCell ref="A2:A3"/>
    <mergeCell ref="B8:C8"/>
  </mergeCells>
  <pageMargins left="0.31496062992126" right="0.15748031496063" top="0.35433070866141703" bottom="0.15748031496063" header="0.118110236220472" footer="0.15748031496063"/>
  <pageSetup paperSize="9" scale="70" orientation="landscape" r:id="rId1"/>
  <headerFooter>
    <oddHeader>&amp;R&amp;"-,Bold"&amp;18May-2018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E27" sqref="E27"/>
    </sheetView>
  </sheetViews>
  <sheetFormatPr defaultRowHeight="15"/>
  <cols>
    <col min="1" max="1" width="4.42578125" style="53" customWidth="1"/>
    <col min="2" max="2" width="11.28515625" style="248" customWidth="1"/>
    <col min="3" max="3" width="25.28515625" style="53" customWidth="1"/>
    <col min="4" max="4" width="9.140625" style="53"/>
    <col min="5" max="5" width="9.7109375" style="53" bestFit="1" customWidth="1"/>
    <col min="6" max="6" width="14.42578125" style="53" customWidth="1"/>
    <col min="7" max="7" width="13.42578125" style="53" customWidth="1"/>
    <col min="8" max="9" width="11.140625" style="53" customWidth="1"/>
    <col min="10" max="10" width="13" style="53" customWidth="1"/>
    <col min="11" max="11" width="7.42578125" style="53" customWidth="1"/>
    <col min="12" max="12" width="12.42578125" style="53" customWidth="1"/>
    <col min="13" max="13" width="11" style="53" customWidth="1"/>
    <col min="14" max="14" width="12.7109375" style="53" customWidth="1"/>
    <col min="15" max="15" width="11.140625" style="53" customWidth="1"/>
    <col min="16" max="16384" width="9.140625" style="53"/>
  </cols>
  <sheetData>
    <row r="1" spans="1:15" s="5" customFormat="1" ht="27" thickBot="1">
      <c r="A1" s="413" t="s">
        <v>1048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5" s="5" customFormat="1" ht="44.25" customHeight="1" thickTop="1">
      <c r="A2" s="304" t="s">
        <v>2</v>
      </c>
      <c r="B2" s="304" t="s">
        <v>223</v>
      </c>
      <c r="C2" s="304" t="s">
        <v>3</v>
      </c>
      <c r="D2" s="419" t="s">
        <v>833</v>
      </c>
      <c r="E2" s="420"/>
      <c r="F2" s="304" t="s">
        <v>87</v>
      </c>
      <c r="G2" s="243" t="s">
        <v>326</v>
      </c>
      <c r="H2" s="304" t="s">
        <v>4</v>
      </c>
      <c r="I2" s="304" t="s">
        <v>5</v>
      </c>
      <c r="J2" s="311" t="s">
        <v>306</v>
      </c>
      <c r="K2" s="311"/>
      <c r="L2" s="243" t="s">
        <v>6</v>
      </c>
      <c r="M2" s="371" t="s">
        <v>810</v>
      </c>
      <c r="N2" s="311" t="s">
        <v>811</v>
      </c>
      <c r="O2" s="304" t="s">
        <v>64</v>
      </c>
    </row>
    <row r="3" spans="1:15" s="5" customFormat="1" ht="27" customHeight="1">
      <c r="A3" s="387"/>
      <c r="B3" s="387"/>
      <c r="C3" s="387"/>
      <c r="D3" s="220" t="s">
        <v>834</v>
      </c>
      <c r="E3" s="220" t="s">
        <v>809</v>
      </c>
      <c r="F3" s="387"/>
      <c r="G3" s="220" t="s">
        <v>339</v>
      </c>
      <c r="H3" s="387"/>
      <c r="I3" s="387"/>
      <c r="J3" s="242" t="s">
        <v>7</v>
      </c>
      <c r="K3" s="242" t="s">
        <v>0</v>
      </c>
      <c r="L3" s="220" t="s">
        <v>339</v>
      </c>
      <c r="M3" s="388"/>
      <c r="N3" s="304"/>
      <c r="O3" s="387"/>
    </row>
    <row r="4" spans="1:15" s="5" customFormat="1" ht="55.5" customHeight="1">
      <c r="A4" s="244">
        <v>1</v>
      </c>
      <c r="B4" s="247" t="s">
        <v>812</v>
      </c>
      <c r="C4" s="45" t="s">
        <v>1049</v>
      </c>
      <c r="D4" s="35">
        <v>118.59876</v>
      </c>
      <c r="E4" s="202">
        <v>43152</v>
      </c>
      <c r="F4" s="244" t="s">
        <v>1062</v>
      </c>
      <c r="G4" s="219">
        <v>19.059999999999999</v>
      </c>
      <c r="H4" s="202">
        <v>43280</v>
      </c>
      <c r="I4" s="202">
        <v>43340</v>
      </c>
      <c r="J4" s="243" t="s">
        <v>8</v>
      </c>
      <c r="K4" s="22">
        <v>1</v>
      </c>
      <c r="L4" s="58">
        <v>7.78</v>
      </c>
      <c r="M4" s="245" t="s">
        <v>826</v>
      </c>
      <c r="N4" s="245" t="s">
        <v>827</v>
      </c>
      <c r="O4" s="243" t="s">
        <v>85</v>
      </c>
    </row>
    <row r="5" spans="1:15" ht="55.5" customHeight="1">
      <c r="A5" s="58">
        <v>2</v>
      </c>
      <c r="B5" s="58" t="s">
        <v>814</v>
      </c>
      <c r="C5" s="45" t="s">
        <v>1057</v>
      </c>
      <c r="D5" s="244">
        <v>117.32</v>
      </c>
      <c r="E5" s="202">
        <v>43152</v>
      </c>
      <c r="F5" s="247" t="s">
        <v>1063</v>
      </c>
      <c r="G5" s="108">
        <v>18.100000000000001</v>
      </c>
      <c r="H5" s="202">
        <v>43272</v>
      </c>
      <c r="I5" s="202">
        <v>43332</v>
      </c>
      <c r="J5" s="243" t="s">
        <v>8</v>
      </c>
      <c r="K5" s="22">
        <v>1</v>
      </c>
      <c r="L5" s="58">
        <v>18.100000000000001</v>
      </c>
      <c r="M5" s="247" t="s">
        <v>939</v>
      </c>
      <c r="N5" s="245" t="s">
        <v>827</v>
      </c>
      <c r="O5" s="243" t="s">
        <v>85</v>
      </c>
    </row>
    <row r="6" spans="1:15" ht="55.5" customHeight="1">
      <c r="A6" s="244">
        <v>3</v>
      </c>
      <c r="B6" s="58" t="s">
        <v>813</v>
      </c>
      <c r="C6" s="45" t="s">
        <v>1058</v>
      </c>
      <c r="D6" s="35">
        <v>124.36</v>
      </c>
      <c r="E6" s="202">
        <v>43152</v>
      </c>
      <c r="F6" s="247" t="s">
        <v>1064</v>
      </c>
      <c r="G6" s="217">
        <v>23.98</v>
      </c>
      <c r="H6" s="202">
        <v>43290</v>
      </c>
      <c r="I6" s="202">
        <v>43381</v>
      </c>
      <c r="J6" s="177" t="s">
        <v>179</v>
      </c>
      <c r="K6" s="208">
        <v>0.7</v>
      </c>
      <c r="L6" s="231">
        <v>4.3600000000000003</v>
      </c>
      <c r="M6" s="245" t="s">
        <v>826</v>
      </c>
      <c r="N6" s="247" t="s">
        <v>948</v>
      </c>
      <c r="O6" s="251"/>
    </row>
    <row r="7" spans="1:15" ht="55.5" customHeight="1">
      <c r="A7" s="58">
        <v>4</v>
      </c>
      <c r="B7" s="58" t="s">
        <v>708</v>
      </c>
      <c r="C7" s="45" t="s">
        <v>1059</v>
      </c>
      <c r="D7" s="244">
        <v>124.36</v>
      </c>
      <c r="E7" s="202">
        <v>43152</v>
      </c>
      <c r="F7" s="247" t="s">
        <v>1064</v>
      </c>
      <c r="G7" s="218">
        <v>23.83</v>
      </c>
      <c r="H7" s="202">
        <v>43286</v>
      </c>
      <c r="I7" s="202">
        <v>43377</v>
      </c>
      <c r="J7" s="247" t="s">
        <v>959</v>
      </c>
      <c r="K7" s="106">
        <v>0.6</v>
      </c>
      <c r="L7" s="231">
        <v>5.5796999999999999</v>
      </c>
      <c r="M7" s="247" t="s">
        <v>940</v>
      </c>
      <c r="N7" s="247" t="s">
        <v>948</v>
      </c>
      <c r="O7" s="251"/>
    </row>
    <row r="8" spans="1:15" ht="55.5" customHeight="1">
      <c r="A8" s="244">
        <v>5</v>
      </c>
      <c r="B8" s="58" t="s">
        <v>680</v>
      </c>
      <c r="C8" s="45" t="s">
        <v>1136</v>
      </c>
      <c r="D8" s="244">
        <v>148.63</v>
      </c>
      <c r="E8" s="202">
        <v>43152</v>
      </c>
      <c r="F8" s="244" t="s">
        <v>1062</v>
      </c>
      <c r="G8" s="218">
        <v>43.14</v>
      </c>
      <c r="H8" s="202">
        <v>43306</v>
      </c>
      <c r="I8" s="202">
        <v>43397</v>
      </c>
      <c r="J8" s="247" t="s">
        <v>959</v>
      </c>
      <c r="K8" s="106">
        <v>0.5</v>
      </c>
      <c r="L8" s="58">
        <v>4.6900000000000004</v>
      </c>
      <c r="M8" s="252" t="s">
        <v>830</v>
      </c>
      <c r="N8" s="245" t="s">
        <v>827</v>
      </c>
      <c r="O8" s="223"/>
    </row>
    <row r="9" spans="1:15" ht="55.5" customHeight="1">
      <c r="A9" s="58">
        <v>6</v>
      </c>
      <c r="B9" s="58" t="s">
        <v>815</v>
      </c>
      <c r="C9" s="45" t="s">
        <v>1060</v>
      </c>
      <c r="D9" s="244">
        <v>124.36</v>
      </c>
      <c r="E9" s="202">
        <v>43152</v>
      </c>
      <c r="F9" s="247" t="s">
        <v>1064</v>
      </c>
      <c r="G9" s="219">
        <v>24.41</v>
      </c>
      <c r="H9" s="202">
        <v>43299</v>
      </c>
      <c r="I9" s="202">
        <v>43390</v>
      </c>
      <c r="J9" s="247" t="s">
        <v>666</v>
      </c>
      <c r="K9" s="27">
        <v>0.6</v>
      </c>
      <c r="L9" s="231">
        <v>6.6468600000000002</v>
      </c>
      <c r="M9" s="106" t="s">
        <v>1047</v>
      </c>
      <c r="N9" s="247" t="s">
        <v>948</v>
      </c>
      <c r="O9" s="251"/>
    </row>
    <row r="10" spans="1:15" ht="55.5" customHeight="1">
      <c r="A10" s="244">
        <v>7</v>
      </c>
      <c r="B10" s="58" t="s">
        <v>812</v>
      </c>
      <c r="C10" s="45" t="s">
        <v>1061</v>
      </c>
      <c r="D10" s="244">
        <v>124.15</v>
      </c>
      <c r="E10" s="202">
        <v>43152</v>
      </c>
      <c r="F10" s="247" t="s">
        <v>1065</v>
      </c>
      <c r="G10" s="218">
        <v>23.67</v>
      </c>
      <c r="H10" s="202">
        <v>43299</v>
      </c>
      <c r="I10" s="202">
        <v>43390</v>
      </c>
      <c r="J10" s="246" t="s">
        <v>1</v>
      </c>
      <c r="K10" s="246" t="s">
        <v>1</v>
      </c>
      <c r="L10" s="251"/>
      <c r="M10" s="245" t="s">
        <v>826</v>
      </c>
      <c r="N10" s="245" t="s">
        <v>827</v>
      </c>
      <c r="O10" s="243" t="s">
        <v>1066</v>
      </c>
    </row>
  </sheetData>
  <mergeCells count="12">
    <mergeCell ref="N2:N3"/>
    <mergeCell ref="O2:O3"/>
    <mergeCell ref="A1:O1"/>
    <mergeCell ref="A2:A3"/>
    <mergeCell ref="B2:B3"/>
    <mergeCell ref="C2:C3"/>
    <mergeCell ref="D2:E2"/>
    <mergeCell ref="F2:F3"/>
    <mergeCell ref="H2:H3"/>
    <mergeCell ref="I2:I3"/>
    <mergeCell ref="J2:K2"/>
    <mergeCell ref="M2:M3"/>
  </mergeCells>
  <pageMargins left="0.16" right="0.16" top="0.75" bottom="0.75" header="0.3" footer="0.3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O33"/>
  <sheetViews>
    <sheetView view="pageBreakPreview" topLeftCell="A28" zoomScale="98" zoomScaleSheetLayoutView="98" workbookViewId="0">
      <selection activeCell="E24" sqref="E24"/>
    </sheetView>
  </sheetViews>
  <sheetFormatPr defaultColWidth="9.140625" defaultRowHeight="15"/>
  <cols>
    <col min="1" max="1" width="5.42578125" style="5" customWidth="1"/>
    <col min="2" max="2" width="10.7109375" style="81" customWidth="1"/>
    <col min="3" max="3" width="27.7109375" style="5" customWidth="1"/>
    <col min="4" max="4" width="12.7109375" style="5" customWidth="1"/>
    <col min="5" max="5" width="13" style="5" customWidth="1"/>
    <col min="6" max="6" width="16.42578125" style="5" customWidth="1"/>
    <col min="7" max="7" width="13.85546875" style="5" customWidth="1"/>
    <col min="8" max="8" width="11.5703125" style="5" customWidth="1"/>
    <col min="9" max="9" width="12.7109375" style="5" customWidth="1"/>
    <col min="10" max="10" width="19.85546875" style="81" customWidth="1"/>
    <col min="11" max="11" width="6.140625" style="5" customWidth="1"/>
    <col min="12" max="12" width="12.140625" style="5" customWidth="1"/>
    <col min="13" max="13" width="10" style="5" customWidth="1"/>
    <col min="14" max="14" width="9.7109375" style="5" customWidth="1"/>
    <col min="15" max="15" width="22.85546875" style="81" customWidth="1"/>
    <col min="16" max="16384" width="9.140625" style="5"/>
  </cols>
  <sheetData>
    <row r="1" spans="1:15" ht="26.25">
      <c r="A1" s="310" t="s">
        <v>39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s="17" customFormat="1" ht="65.25" customHeight="1">
      <c r="A2" s="254" t="s">
        <v>2</v>
      </c>
      <c r="B2" s="290" t="s">
        <v>962</v>
      </c>
      <c r="C2" s="290"/>
      <c r="D2" s="290" t="s">
        <v>963</v>
      </c>
      <c r="E2" s="290"/>
      <c r="F2" s="254" t="s">
        <v>964</v>
      </c>
      <c r="G2" s="290" t="s">
        <v>965</v>
      </c>
      <c r="H2" s="290"/>
      <c r="I2" s="254" t="s">
        <v>966</v>
      </c>
      <c r="J2" s="254" t="s">
        <v>967</v>
      </c>
      <c r="K2" s="290" t="s">
        <v>968</v>
      </c>
      <c r="L2" s="290"/>
      <c r="M2" s="254" t="s">
        <v>969</v>
      </c>
      <c r="N2" s="311" t="s">
        <v>64</v>
      </c>
      <c r="O2" s="311"/>
    </row>
    <row r="3" spans="1:15" ht="36" customHeight="1" thickBot="1">
      <c r="A3" s="260">
        <v>1</v>
      </c>
      <c r="B3" s="311" t="s">
        <v>978</v>
      </c>
      <c r="C3" s="311"/>
      <c r="D3" s="312" t="s">
        <v>979</v>
      </c>
      <c r="E3" s="312"/>
      <c r="F3" s="261">
        <v>2000</v>
      </c>
      <c r="G3" s="314">
        <f>L28</f>
        <v>3313.6380900000004</v>
      </c>
      <c r="H3" s="314"/>
      <c r="I3" s="260">
        <v>23</v>
      </c>
      <c r="J3" s="260">
        <v>0</v>
      </c>
      <c r="K3" s="313">
        <v>12</v>
      </c>
      <c r="L3" s="313"/>
      <c r="M3" s="260">
        <v>11</v>
      </c>
      <c r="N3" s="315" t="s">
        <v>1</v>
      </c>
      <c r="O3" s="315"/>
    </row>
    <row r="4" spans="1:15" ht="30.75" customHeight="1" thickBot="1">
      <c r="A4" s="305" t="s">
        <v>974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1:15" s="17" customFormat="1" ht="52.5" customHeight="1">
      <c r="A5" s="294" t="s">
        <v>2</v>
      </c>
      <c r="B5" s="294" t="s">
        <v>223</v>
      </c>
      <c r="C5" s="294" t="s">
        <v>511</v>
      </c>
      <c r="D5" s="301" t="s">
        <v>833</v>
      </c>
      <c r="E5" s="302"/>
      <c r="F5" s="294" t="s">
        <v>86</v>
      </c>
      <c r="G5" s="253" t="s">
        <v>326</v>
      </c>
      <c r="H5" s="294" t="s">
        <v>4</v>
      </c>
      <c r="I5" s="294" t="s">
        <v>5</v>
      </c>
      <c r="J5" s="303" t="s">
        <v>305</v>
      </c>
      <c r="K5" s="303"/>
      <c r="L5" s="253" t="s">
        <v>6</v>
      </c>
      <c r="M5" s="294" t="s">
        <v>810</v>
      </c>
      <c r="N5" s="294" t="s">
        <v>811</v>
      </c>
      <c r="O5" s="294" t="s">
        <v>64</v>
      </c>
    </row>
    <row r="6" spans="1:15" s="17" customFormat="1" ht="36" customHeight="1" thickBot="1">
      <c r="A6" s="309"/>
      <c r="B6" s="309"/>
      <c r="C6" s="309"/>
      <c r="D6" s="274" t="s">
        <v>834</v>
      </c>
      <c r="E6" s="274" t="s">
        <v>809</v>
      </c>
      <c r="F6" s="309"/>
      <c r="G6" s="136" t="s">
        <v>339</v>
      </c>
      <c r="H6" s="309"/>
      <c r="I6" s="309"/>
      <c r="J6" s="136" t="s">
        <v>7</v>
      </c>
      <c r="K6" s="137" t="s">
        <v>0</v>
      </c>
      <c r="L6" s="136" t="s">
        <v>339</v>
      </c>
      <c r="M6" s="309"/>
      <c r="N6" s="309"/>
      <c r="O6" s="309"/>
    </row>
    <row r="7" spans="1:15" ht="68.25" customHeight="1">
      <c r="A7" s="241">
        <v>1</v>
      </c>
      <c r="B7" s="249" t="s">
        <v>865</v>
      </c>
      <c r="C7" s="281" t="s">
        <v>846</v>
      </c>
      <c r="D7" s="134" t="s">
        <v>845</v>
      </c>
      <c r="E7" s="289">
        <v>42569</v>
      </c>
      <c r="F7" s="271" t="s">
        <v>542</v>
      </c>
      <c r="G7" s="421">
        <v>2476.49242</v>
      </c>
      <c r="H7" s="289">
        <v>42818</v>
      </c>
      <c r="I7" s="289">
        <v>43547</v>
      </c>
      <c r="J7" s="422" t="s">
        <v>1168</v>
      </c>
      <c r="K7" s="203">
        <v>0.1</v>
      </c>
      <c r="L7" s="93">
        <v>0</v>
      </c>
      <c r="M7" s="135" t="s">
        <v>830</v>
      </c>
      <c r="N7" s="271" t="s">
        <v>827</v>
      </c>
      <c r="O7" s="281" t="s">
        <v>847</v>
      </c>
    </row>
    <row r="8" spans="1:15" ht="5.25" hidden="1" customHeight="1">
      <c r="A8" s="119">
        <v>4</v>
      </c>
      <c r="B8" s="268"/>
      <c r="C8" s="272" t="s">
        <v>531</v>
      </c>
      <c r="D8" s="272"/>
      <c r="E8" s="272"/>
      <c r="F8" s="272"/>
      <c r="G8" s="1"/>
      <c r="H8" s="289"/>
      <c r="I8" s="289"/>
      <c r="J8" s="16" t="s">
        <v>694</v>
      </c>
      <c r="K8" s="1"/>
      <c r="L8" s="58"/>
      <c r="M8" s="106" t="s">
        <v>830</v>
      </c>
      <c r="N8" s="272" t="s">
        <v>827</v>
      </c>
      <c r="O8" s="272" t="s">
        <v>529</v>
      </c>
    </row>
    <row r="9" spans="1:15" ht="72.75" customHeight="1">
      <c r="A9" s="119">
        <v>2</v>
      </c>
      <c r="B9" s="272" t="s">
        <v>866</v>
      </c>
      <c r="C9" s="272" t="s">
        <v>874</v>
      </c>
      <c r="D9" s="134" t="s">
        <v>845</v>
      </c>
      <c r="E9" s="289">
        <v>42569</v>
      </c>
      <c r="F9" s="272" t="s">
        <v>747</v>
      </c>
      <c r="G9" s="67">
        <v>2262.3791299999998</v>
      </c>
      <c r="H9" s="289">
        <v>43159</v>
      </c>
      <c r="I9" s="289">
        <v>43888</v>
      </c>
      <c r="J9" s="272" t="s">
        <v>1137</v>
      </c>
      <c r="K9" s="21">
        <v>0.23</v>
      </c>
      <c r="L9" s="67">
        <v>542.03624000000002</v>
      </c>
      <c r="M9" s="272" t="s">
        <v>952</v>
      </c>
      <c r="N9" s="272" t="s">
        <v>827</v>
      </c>
      <c r="O9" s="272"/>
    </row>
    <row r="10" spans="1:15" ht="83.25" customHeight="1">
      <c r="A10" s="241">
        <v>3</v>
      </c>
      <c r="B10" s="272" t="s">
        <v>682</v>
      </c>
      <c r="C10" s="272" t="s">
        <v>869</v>
      </c>
      <c r="D10" s="66" t="s">
        <v>863</v>
      </c>
      <c r="E10" s="289">
        <v>42569</v>
      </c>
      <c r="F10" s="272" t="s">
        <v>583</v>
      </c>
      <c r="G10" s="67">
        <v>2048.3720400000002</v>
      </c>
      <c r="H10" s="289">
        <v>42851</v>
      </c>
      <c r="I10" s="289">
        <v>43398</v>
      </c>
      <c r="J10" s="272" t="s">
        <v>80</v>
      </c>
      <c r="K10" s="21"/>
      <c r="L10" s="58">
        <v>0</v>
      </c>
      <c r="M10" s="272" t="s">
        <v>952</v>
      </c>
      <c r="N10" s="272" t="s">
        <v>827</v>
      </c>
      <c r="O10" s="272" t="s">
        <v>1025</v>
      </c>
    </row>
    <row r="11" spans="1:15" ht="99" customHeight="1">
      <c r="A11" s="119">
        <v>4</v>
      </c>
      <c r="B11" s="272" t="s">
        <v>793</v>
      </c>
      <c r="C11" s="272" t="s">
        <v>870</v>
      </c>
      <c r="D11" s="66" t="s">
        <v>863</v>
      </c>
      <c r="E11" s="289">
        <v>42569</v>
      </c>
      <c r="F11" s="272" t="s">
        <v>591</v>
      </c>
      <c r="G11" s="67">
        <v>2066.1105899999998</v>
      </c>
      <c r="H11" s="289">
        <v>42818</v>
      </c>
      <c r="I11" s="289">
        <v>43366</v>
      </c>
      <c r="J11" s="272" t="s">
        <v>1152</v>
      </c>
      <c r="K11" s="21">
        <v>0.45</v>
      </c>
      <c r="L11" s="67">
        <v>646.83000000000004</v>
      </c>
      <c r="M11" s="272" t="s">
        <v>831</v>
      </c>
      <c r="N11" s="106" t="s">
        <v>829</v>
      </c>
      <c r="O11" s="272"/>
    </row>
    <row r="12" spans="1:15" ht="69.75" customHeight="1">
      <c r="A12" s="119">
        <v>5</v>
      </c>
      <c r="B12" s="272" t="s">
        <v>795</v>
      </c>
      <c r="C12" s="272" t="s">
        <v>872</v>
      </c>
      <c r="D12" s="66" t="s">
        <v>863</v>
      </c>
      <c r="E12" s="289">
        <v>42569</v>
      </c>
      <c r="F12" s="272" t="s">
        <v>348</v>
      </c>
      <c r="G12" s="67">
        <v>2020.13238</v>
      </c>
      <c r="H12" s="289">
        <v>42818</v>
      </c>
      <c r="I12" s="289">
        <v>43366</v>
      </c>
      <c r="J12" s="272" t="s">
        <v>1129</v>
      </c>
      <c r="K12" s="21">
        <v>0.42</v>
      </c>
      <c r="L12" s="67">
        <v>844.19</v>
      </c>
      <c r="M12" s="272" t="s">
        <v>831</v>
      </c>
      <c r="N12" s="106" t="s">
        <v>829</v>
      </c>
      <c r="O12" s="272"/>
    </row>
    <row r="13" spans="1:15" ht="73.5" customHeight="1">
      <c r="A13" s="241">
        <v>6</v>
      </c>
      <c r="B13" s="272" t="s">
        <v>842</v>
      </c>
      <c r="C13" s="272" t="s">
        <v>873</v>
      </c>
      <c r="D13" s="66" t="s">
        <v>863</v>
      </c>
      <c r="E13" s="289">
        <v>42569</v>
      </c>
      <c r="F13" s="272" t="s">
        <v>577</v>
      </c>
      <c r="G13" s="48">
        <v>1812.29557</v>
      </c>
      <c r="H13" s="289">
        <v>43129</v>
      </c>
      <c r="I13" s="289">
        <v>43674</v>
      </c>
      <c r="J13" s="272" t="s">
        <v>1138</v>
      </c>
      <c r="K13" s="21">
        <v>0.17</v>
      </c>
      <c r="L13" s="58">
        <v>104.97</v>
      </c>
      <c r="M13" s="272" t="s">
        <v>952</v>
      </c>
      <c r="N13" s="272" t="s">
        <v>827</v>
      </c>
      <c r="O13" s="272"/>
    </row>
    <row r="14" spans="1:15" ht="2.25" hidden="1" customHeight="1">
      <c r="A14" s="119">
        <v>6</v>
      </c>
      <c r="B14" s="268"/>
      <c r="C14" s="272" t="s">
        <v>525</v>
      </c>
      <c r="D14" s="272"/>
      <c r="E14" s="289">
        <v>42569</v>
      </c>
      <c r="F14" s="272" t="s">
        <v>513</v>
      </c>
      <c r="G14" s="1"/>
      <c r="H14" s="289"/>
      <c r="I14" s="289"/>
      <c r="J14" s="86"/>
      <c r="K14" s="1"/>
      <c r="L14" s="272" t="s">
        <v>530</v>
      </c>
      <c r="M14" s="272" t="s">
        <v>831</v>
      </c>
      <c r="N14" s="106" t="s">
        <v>829</v>
      </c>
      <c r="O14" s="86"/>
    </row>
    <row r="15" spans="1:15" ht="21" hidden="1" customHeight="1">
      <c r="A15" s="119">
        <v>6.5</v>
      </c>
      <c r="B15" s="268"/>
      <c r="C15" s="272" t="s">
        <v>532</v>
      </c>
      <c r="D15" s="272"/>
      <c r="E15" s="289">
        <v>42569</v>
      </c>
      <c r="F15" s="272" t="s">
        <v>526</v>
      </c>
      <c r="G15" s="1"/>
      <c r="H15" s="289"/>
      <c r="I15" s="289"/>
      <c r="J15" s="86"/>
      <c r="K15" s="1"/>
      <c r="L15" s="58" t="s">
        <v>523</v>
      </c>
      <c r="M15" s="272" t="s">
        <v>828</v>
      </c>
      <c r="N15" s="106" t="s">
        <v>829</v>
      </c>
      <c r="O15" s="86"/>
    </row>
    <row r="16" spans="1:15" s="7" customFormat="1" ht="81.75" customHeight="1">
      <c r="A16" s="119">
        <v>7</v>
      </c>
      <c r="B16" s="16" t="s">
        <v>681</v>
      </c>
      <c r="C16" s="16" t="s">
        <v>876</v>
      </c>
      <c r="D16" s="66" t="s">
        <v>863</v>
      </c>
      <c r="E16" s="289">
        <v>42569</v>
      </c>
      <c r="F16" s="16" t="s">
        <v>625</v>
      </c>
      <c r="G16" s="48">
        <v>1961.74549</v>
      </c>
      <c r="H16" s="289">
        <v>43143</v>
      </c>
      <c r="I16" s="289">
        <v>43688</v>
      </c>
      <c r="J16" s="272" t="s">
        <v>1172</v>
      </c>
      <c r="K16" s="21">
        <v>0.23</v>
      </c>
      <c r="L16" s="66">
        <v>337.02</v>
      </c>
      <c r="M16" s="272" t="s">
        <v>831</v>
      </c>
      <c r="N16" s="272" t="s">
        <v>829</v>
      </c>
      <c r="O16" s="16"/>
    </row>
    <row r="17" spans="1:15" ht="81.75" customHeight="1">
      <c r="A17" s="119">
        <v>8</v>
      </c>
      <c r="B17" s="272" t="s">
        <v>791</v>
      </c>
      <c r="C17" s="272" t="s">
        <v>883</v>
      </c>
      <c r="D17" s="66" t="s">
        <v>863</v>
      </c>
      <c r="E17" s="289">
        <v>42569</v>
      </c>
      <c r="F17" s="272" t="s">
        <v>769</v>
      </c>
      <c r="G17" s="67">
        <v>1903.6832400000001</v>
      </c>
      <c r="H17" s="289">
        <v>43249</v>
      </c>
      <c r="I17" s="289">
        <v>43797</v>
      </c>
      <c r="J17" s="272" t="s">
        <v>1074</v>
      </c>
      <c r="K17" s="21">
        <v>0.1</v>
      </c>
      <c r="L17" s="67">
        <v>0</v>
      </c>
      <c r="M17" s="272" t="s">
        <v>826</v>
      </c>
      <c r="N17" s="272" t="s">
        <v>827</v>
      </c>
      <c r="O17" s="272"/>
    </row>
    <row r="18" spans="1:15" ht="68.25" customHeight="1">
      <c r="A18" s="119">
        <v>9</v>
      </c>
      <c r="B18" s="272" t="s">
        <v>512</v>
      </c>
      <c r="C18" s="272" t="s">
        <v>878</v>
      </c>
      <c r="D18" s="66" t="s">
        <v>863</v>
      </c>
      <c r="E18" s="289">
        <v>42569</v>
      </c>
      <c r="F18" s="272" t="s">
        <v>596</v>
      </c>
      <c r="G18" s="67">
        <v>2176.39824</v>
      </c>
      <c r="H18" s="289"/>
      <c r="I18" s="289"/>
      <c r="J18" s="272"/>
      <c r="K18" s="1"/>
      <c r="L18" s="67">
        <v>0</v>
      </c>
      <c r="M18" s="107" t="s">
        <v>832</v>
      </c>
      <c r="N18" s="106" t="s">
        <v>829</v>
      </c>
      <c r="O18" s="272" t="s">
        <v>960</v>
      </c>
    </row>
    <row r="19" spans="1:15" ht="78" customHeight="1">
      <c r="A19" s="241">
        <v>10</v>
      </c>
      <c r="B19" s="16" t="s">
        <v>798</v>
      </c>
      <c r="C19" s="272" t="s">
        <v>882</v>
      </c>
      <c r="D19" s="66" t="s">
        <v>863</v>
      </c>
      <c r="E19" s="289">
        <v>42569</v>
      </c>
      <c r="F19" s="272" t="s">
        <v>764</v>
      </c>
      <c r="G19" s="48">
        <v>2036.62103</v>
      </c>
      <c r="H19" s="289">
        <v>43228</v>
      </c>
      <c r="I19" s="289">
        <v>43776</v>
      </c>
      <c r="J19" s="272" t="s">
        <v>1173</v>
      </c>
      <c r="K19" s="21">
        <v>0.15</v>
      </c>
      <c r="L19" s="107">
        <v>354</v>
      </c>
      <c r="M19" s="272" t="s">
        <v>835</v>
      </c>
      <c r="N19" s="106" t="s">
        <v>829</v>
      </c>
      <c r="O19" s="272"/>
    </row>
    <row r="20" spans="1:15" ht="75" customHeight="1">
      <c r="A20" s="119">
        <v>11</v>
      </c>
      <c r="B20" s="16" t="s">
        <v>679</v>
      </c>
      <c r="C20" s="272" t="s">
        <v>877</v>
      </c>
      <c r="D20" s="66" t="s">
        <v>863</v>
      </c>
      <c r="E20" s="289">
        <v>42569</v>
      </c>
      <c r="F20" s="272" t="s">
        <v>756</v>
      </c>
      <c r="G20" s="48">
        <v>1870.4254100000001</v>
      </c>
      <c r="H20" s="289"/>
      <c r="I20" s="289"/>
      <c r="J20" s="272"/>
      <c r="K20" s="1"/>
      <c r="L20" s="67">
        <v>0</v>
      </c>
      <c r="M20" s="272" t="s">
        <v>830</v>
      </c>
      <c r="N20" s="272" t="s">
        <v>827</v>
      </c>
      <c r="O20" s="272" t="s">
        <v>757</v>
      </c>
    </row>
    <row r="21" spans="1:15" ht="92.25" customHeight="1">
      <c r="A21" s="119">
        <v>12</v>
      </c>
      <c r="B21" s="272" t="s">
        <v>175</v>
      </c>
      <c r="C21" s="272" t="s">
        <v>868</v>
      </c>
      <c r="D21" s="272">
        <v>1335.38</v>
      </c>
      <c r="E21" s="289">
        <v>42569</v>
      </c>
      <c r="F21" s="272" t="s">
        <v>662</v>
      </c>
      <c r="G21" s="67">
        <v>1143.7575300000001</v>
      </c>
      <c r="H21" s="289">
        <v>43132</v>
      </c>
      <c r="I21" s="289">
        <v>43708</v>
      </c>
      <c r="J21" s="272" t="s">
        <v>1068</v>
      </c>
      <c r="K21" s="21">
        <v>0.1</v>
      </c>
      <c r="L21" s="58">
        <v>0</v>
      </c>
      <c r="M21" s="272" t="s">
        <v>835</v>
      </c>
      <c r="N21" s="106" t="s">
        <v>829</v>
      </c>
      <c r="O21" s="272" t="s">
        <v>1031</v>
      </c>
    </row>
    <row r="22" spans="1:15" ht="69" customHeight="1">
      <c r="A22" s="119">
        <v>13</v>
      </c>
      <c r="B22" s="272" t="s">
        <v>794</v>
      </c>
      <c r="C22" s="272" t="s">
        <v>871</v>
      </c>
      <c r="D22" s="272">
        <v>1335.38</v>
      </c>
      <c r="E22" s="289">
        <v>42569</v>
      </c>
      <c r="F22" s="272" t="s">
        <v>745</v>
      </c>
      <c r="G22" s="67">
        <v>1119.92461</v>
      </c>
      <c r="H22" s="289"/>
      <c r="I22" s="289"/>
      <c r="J22" s="272"/>
      <c r="K22" s="1"/>
      <c r="L22" s="58">
        <v>0</v>
      </c>
      <c r="M22" s="272" t="s">
        <v>831</v>
      </c>
      <c r="N22" s="106" t="s">
        <v>829</v>
      </c>
      <c r="O22" s="272" t="s">
        <v>1091</v>
      </c>
    </row>
    <row r="23" spans="1:15" ht="68.25" customHeight="1">
      <c r="A23" s="241">
        <v>14</v>
      </c>
      <c r="B23" s="272" t="s">
        <v>510</v>
      </c>
      <c r="C23" s="272" t="s">
        <v>875</v>
      </c>
      <c r="D23" s="272">
        <v>1335.38</v>
      </c>
      <c r="E23" s="289">
        <v>42569</v>
      </c>
      <c r="F23" s="272" t="s">
        <v>714</v>
      </c>
      <c r="G23" s="119">
        <v>1123.1199999999999</v>
      </c>
      <c r="H23" s="289">
        <v>43249</v>
      </c>
      <c r="I23" s="289">
        <v>43797</v>
      </c>
      <c r="J23" s="272" t="s">
        <v>1068</v>
      </c>
      <c r="K23" s="21">
        <v>0.18</v>
      </c>
      <c r="L23" s="272">
        <v>198.5</v>
      </c>
      <c r="M23" s="272" t="s">
        <v>828</v>
      </c>
      <c r="N23" s="272" t="s">
        <v>829</v>
      </c>
      <c r="O23" s="272"/>
    </row>
    <row r="24" spans="1:15" ht="63" customHeight="1">
      <c r="A24" s="119">
        <v>15</v>
      </c>
      <c r="B24" s="272" t="s">
        <v>514</v>
      </c>
      <c r="C24" s="272" t="s">
        <v>879</v>
      </c>
      <c r="D24" s="272">
        <v>1335.38</v>
      </c>
      <c r="E24" s="289">
        <v>42569</v>
      </c>
      <c r="F24" s="272" t="s">
        <v>758</v>
      </c>
      <c r="G24" s="48">
        <v>1120.6776600000001</v>
      </c>
      <c r="H24" s="289"/>
      <c r="I24" s="289"/>
      <c r="J24" s="223"/>
      <c r="K24" s="1"/>
      <c r="L24" s="272">
        <v>0</v>
      </c>
      <c r="M24" s="272" t="s">
        <v>826</v>
      </c>
      <c r="N24" s="106" t="s">
        <v>829</v>
      </c>
      <c r="O24" s="272" t="s">
        <v>1032</v>
      </c>
    </row>
    <row r="25" spans="1:15" ht="87" customHeight="1">
      <c r="A25" s="119">
        <v>16</v>
      </c>
      <c r="B25" s="272" t="s">
        <v>867</v>
      </c>
      <c r="C25" s="272" t="s">
        <v>880</v>
      </c>
      <c r="D25" s="272">
        <v>1335.38</v>
      </c>
      <c r="E25" s="289">
        <v>42569</v>
      </c>
      <c r="F25" s="272" t="s">
        <v>767</v>
      </c>
      <c r="G25" s="48">
        <v>1169.41824</v>
      </c>
      <c r="H25" s="289">
        <v>43224</v>
      </c>
      <c r="I25" s="289">
        <v>43680</v>
      </c>
      <c r="J25" s="272" t="s">
        <v>1177</v>
      </c>
      <c r="K25" s="21">
        <v>0.1</v>
      </c>
      <c r="L25" s="58">
        <v>0</v>
      </c>
      <c r="M25" s="272" t="s">
        <v>826</v>
      </c>
      <c r="N25" s="272" t="s">
        <v>827</v>
      </c>
      <c r="O25" s="272"/>
    </row>
    <row r="26" spans="1:15" ht="75" customHeight="1">
      <c r="A26" s="119">
        <v>17</v>
      </c>
      <c r="B26" s="272" t="s">
        <v>683</v>
      </c>
      <c r="C26" s="272" t="s">
        <v>881</v>
      </c>
      <c r="D26" s="272">
        <v>1335.38</v>
      </c>
      <c r="E26" s="289">
        <v>42569</v>
      </c>
      <c r="F26" s="272" t="s">
        <v>768</v>
      </c>
      <c r="G26" s="48">
        <v>1122.5849900000001</v>
      </c>
      <c r="H26" s="289"/>
      <c r="I26" s="289"/>
      <c r="J26" s="272" t="s">
        <v>1141</v>
      </c>
      <c r="K26" s="21">
        <v>0.12</v>
      </c>
      <c r="L26" s="58">
        <v>0</v>
      </c>
      <c r="M26" s="272" t="s">
        <v>828</v>
      </c>
      <c r="N26" s="106" t="s">
        <v>829</v>
      </c>
      <c r="O26" s="272"/>
    </row>
    <row r="27" spans="1:15" ht="78.75" customHeight="1">
      <c r="A27" s="119">
        <v>18</v>
      </c>
      <c r="B27" s="272" t="s">
        <v>528</v>
      </c>
      <c r="C27" s="272" t="s">
        <v>1002</v>
      </c>
      <c r="D27" s="66" t="s">
        <v>863</v>
      </c>
      <c r="E27" s="289">
        <v>42569</v>
      </c>
      <c r="F27" s="272" t="s">
        <v>997</v>
      </c>
      <c r="G27" s="48">
        <v>1924.7251699999999</v>
      </c>
      <c r="H27" s="289">
        <v>43218</v>
      </c>
      <c r="I27" s="289">
        <v>43765</v>
      </c>
      <c r="J27" s="272" t="s">
        <v>1176</v>
      </c>
      <c r="K27" s="21">
        <v>0.15</v>
      </c>
      <c r="L27" s="231">
        <v>286.09185000000002</v>
      </c>
      <c r="M27" s="272" t="s">
        <v>830</v>
      </c>
      <c r="N27" s="272" t="s">
        <v>827</v>
      </c>
      <c r="O27" s="86"/>
    </row>
    <row r="28" spans="1:15" s="43" customFormat="1" ht="40.5" customHeight="1">
      <c r="B28" s="139"/>
      <c r="H28" s="308" t="s">
        <v>148</v>
      </c>
      <c r="I28" s="308"/>
      <c r="J28" s="139"/>
      <c r="L28" s="30">
        <f>SUM(L7:L27)</f>
        <v>3313.6380900000004</v>
      </c>
      <c r="O28" s="139"/>
    </row>
    <row r="33" spans="3:3">
      <c r="C33" s="53"/>
    </row>
  </sheetData>
  <mergeCells count="24">
    <mergeCell ref="A1:O1"/>
    <mergeCell ref="J5:K5"/>
    <mergeCell ref="M5:M6"/>
    <mergeCell ref="N5:N6"/>
    <mergeCell ref="O5:O6"/>
    <mergeCell ref="B2:C2"/>
    <mergeCell ref="B3:C3"/>
    <mergeCell ref="D2:E2"/>
    <mergeCell ref="D3:E3"/>
    <mergeCell ref="K2:L2"/>
    <mergeCell ref="K3:L3"/>
    <mergeCell ref="G2:H2"/>
    <mergeCell ref="G3:H3"/>
    <mergeCell ref="N2:O2"/>
    <mergeCell ref="N3:O3"/>
    <mergeCell ref="A4:O4"/>
    <mergeCell ref="H28:I28"/>
    <mergeCell ref="D5:E5"/>
    <mergeCell ref="B5:B6"/>
    <mergeCell ref="A5:A6"/>
    <mergeCell ref="C5:C6"/>
    <mergeCell ref="F5:F6"/>
    <mergeCell ref="H5:H6"/>
    <mergeCell ref="I5:I6"/>
  </mergeCells>
  <pageMargins left="0.68" right="0.15748031496063" top="0.35" bottom="0.15748031496063" header="0.118110236220472" footer="0.15748031496063"/>
  <pageSetup paperSize="9" scale="57" orientation="landscape" r:id="rId1"/>
  <headerFooter>
    <oddHeader>&amp;R&amp;"-,Bold"&amp;18May-18</oddHeader>
  </headerFooter>
  <rowBreaks count="1" manualBreakCount="1">
    <brk id="1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O43"/>
  <sheetViews>
    <sheetView tabSelected="1" view="pageBreakPreview" zoomScale="82" zoomScaleSheetLayoutView="82" workbookViewId="0">
      <selection activeCell="D5" sqref="D5:E5"/>
    </sheetView>
  </sheetViews>
  <sheetFormatPr defaultColWidth="9.140625" defaultRowHeight="15"/>
  <cols>
    <col min="1" max="1" width="4.42578125" style="273" customWidth="1"/>
    <col min="2" max="2" width="10.28515625" style="267" customWidth="1"/>
    <col min="3" max="3" width="28.140625" style="36" customWidth="1"/>
    <col min="4" max="4" width="15.42578125" style="36" customWidth="1"/>
    <col min="5" max="5" width="10.85546875" style="36" customWidth="1"/>
    <col min="6" max="6" width="13.7109375" style="5" customWidth="1"/>
    <col min="7" max="7" width="14" style="5" customWidth="1"/>
    <col min="8" max="8" width="10.42578125" style="5" customWidth="1"/>
    <col min="9" max="9" width="12.140625" style="5" customWidth="1"/>
    <col min="10" max="10" width="25.5703125" style="5" customWidth="1"/>
    <col min="11" max="11" width="5.7109375" style="5" customWidth="1"/>
    <col min="12" max="12" width="13.85546875" style="97" customWidth="1"/>
    <col min="13" max="13" width="11.28515625" style="97" customWidth="1"/>
    <col min="14" max="14" width="13.85546875" style="97" customWidth="1"/>
    <col min="15" max="15" width="22.28515625" style="5" customWidth="1"/>
    <col min="16" max="16384" width="9.140625" style="5"/>
  </cols>
  <sheetData>
    <row r="1" spans="1:15" ht="27" thickBot="1">
      <c r="A1" s="317" t="s">
        <v>849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s="17" customFormat="1" ht="65.25" customHeight="1" thickTop="1">
      <c r="A2" s="254" t="s">
        <v>2</v>
      </c>
      <c r="B2" s="290" t="s">
        <v>962</v>
      </c>
      <c r="C2" s="290"/>
      <c r="D2" s="290" t="s">
        <v>963</v>
      </c>
      <c r="E2" s="290"/>
      <c r="F2" s="254" t="s">
        <v>964</v>
      </c>
      <c r="G2" s="254" t="s">
        <v>965</v>
      </c>
      <c r="H2" s="254" t="s">
        <v>966</v>
      </c>
      <c r="I2" s="254" t="s">
        <v>967</v>
      </c>
      <c r="J2" s="38" t="s">
        <v>968</v>
      </c>
      <c r="K2" s="290" t="s">
        <v>969</v>
      </c>
      <c r="L2" s="290"/>
      <c r="M2" s="311" t="s">
        <v>64</v>
      </c>
      <c r="N2" s="311"/>
      <c r="O2" s="311"/>
    </row>
    <row r="3" spans="1:15" ht="50.25" customHeight="1" thickBot="1">
      <c r="A3" s="260">
        <v>1</v>
      </c>
      <c r="B3" s="311" t="s">
        <v>975</v>
      </c>
      <c r="C3" s="311"/>
      <c r="D3" s="312" t="s">
        <v>976</v>
      </c>
      <c r="E3" s="312"/>
      <c r="F3" s="261">
        <v>2000</v>
      </c>
      <c r="G3" s="261">
        <f>L43</f>
        <v>5823.4453599999997</v>
      </c>
      <c r="H3" s="260">
        <v>33</v>
      </c>
      <c r="I3" s="260">
        <v>0</v>
      </c>
      <c r="J3" s="263">
        <v>19</v>
      </c>
      <c r="K3" s="316">
        <f>H3-(I3+J3)</f>
        <v>14</v>
      </c>
      <c r="L3" s="316"/>
      <c r="M3" s="315" t="s">
        <v>1</v>
      </c>
      <c r="N3" s="315"/>
      <c r="O3" s="315"/>
    </row>
    <row r="4" spans="1:15" ht="30.75" customHeight="1" thickBot="1">
      <c r="A4" s="305" t="s">
        <v>974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1:15" s="17" customFormat="1" ht="52.5" customHeight="1" thickTop="1">
      <c r="A5" s="318" t="s">
        <v>2</v>
      </c>
      <c r="B5" s="319" t="s">
        <v>223</v>
      </c>
      <c r="C5" s="318" t="s">
        <v>511</v>
      </c>
      <c r="D5" s="320" t="s">
        <v>833</v>
      </c>
      <c r="E5" s="321"/>
      <c r="F5" s="318" t="s">
        <v>86</v>
      </c>
      <c r="G5" s="254" t="s">
        <v>326</v>
      </c>
      <c r="H5" s="318" t="s">
        <v>4</v>
      </c>
      <c r="I5" s="318" t="s">
        <v>5</v>
      </c>
      <c r="J5" s="290" t="s">
        <v>305</v>
      </c>
      <c r="K5" s="290"/>
      <c r="L5" s="38" t="s">
        <v>6</v>
      </c>
      <c r="M5" s="318" t="s">
        <v>810</v>
      </c>
      <c r="N5" s="318" t="s">
        <v>811</v>
      </c>
      <c r="O5" s="318" t="s">
        <v>64</v>
      </c>
    </row>
    <row r="6" spans="1:15" s="17" customFormat="1" ht="37.5" customHeight="1" thickBot="1">
      <c r="A6" s="294"/>
      <c r="B6" s="294"/>
      <c r="C6" s="294"/>
      <c r="D6" s="255" t="s">
        <v>834</v>
      </c>
      <c r="E6" s="255" t="s">
        <v>809</v>
      </c>
      <c r="F6" s="294"/>
      <c r="G6" s="262" t="s">
        <v>339</v>
      </c>
      <c r="H6" s="294"/>
      <c r="I6" s="294"/>
      <c r="J6" s="136" t="s">
        <v>7</v>
      </c>
      <c r="K6" s="137" t="s">
        <v>0</v>
      </c>
      <c r="L6" s="138" t="s">
        <v>339</v>
      </c>
      <c r="M6" s="309"/>
      <c r="N6" s="309"/>
      <c r="O6" s="309"/>
    </row>
    <row r="7" spans="1:15" ht="109.5" customHeight="1">
      <c r="A7" s="119">
        <v>1</v>
      </c>
      <c r="B7" s="268" t="s">
        <v>816</v>
      </c>
      <c r="C7" s="272" t="s">
        <v>824</v>
      </c>
      <c r="D7" s="272">
        <v>2649.76</v>
      </c>
      <c r="E7" s="202">
        <v>42569</v>
      </c>
      <c r="F7" s="272" t="s">
        <v>541</v>
      </c>
      <c r="G7" s="231">
        <v>2945.6560399999998</v>
      </c>
      <c r="H7" s="202">
        <v>42825</v>
      </c>
      <c r="I7" s="202">
        <v>43554</v>
      </c>
      <c r="J7" s="270" t="s">
        <v>1167</v>
      </c>
      <c r="K7" s="21">
        <v>0.16</v>
      </c>
      <c r="L7" s="67">
        <v>274.23</v>
      </c>
      <c r="M7" s="106" t="s">
        <v>830</v>
      </c>
      <c r="N7" s="272" t="s">
        <v>827</v>
      </c>
      <c r="O7" s="423"/>
    </row>
    <row r="8" spans="1:15" s="7" customFormat="1" ht="86.25" customHeight="1">
      <c r="A8" s="241">
        <v>2</v>
      </c>
      <c r="B8" s="249" t="s">
        <v>865</v>
      </c>
      <c r="C8" s="281" t="s">
        <v>846</v>
      </c>
      <c r="D8" s="134" t="s">
        <v>845</v>
      </c>
      <c r="E8" s="289">
        <v>42569</v>
      </c>
      <c r="F8" s="271" t="s">
        <v>542</v>
      </c>
      <c r="G8" s="421">
        <v>2476.49242</v>
      </c>
      <c r="H8" s="289">
        <v>42818</v>
      </c>
      <c r="I8" s="289">
        <v>43547</v>
      </c>
      <c r="J8" s="422" t="s">
        <v>1168</v>
      </c>
      <c r="K8" s="203">
        <v>0.1</v>
      </c>
      <c r="L8" s="93">
        <v>0</v>
      </c>
      <c r="M8" s="135" t="s">
        <v>830</v>
      </c>
      <c r="N8" s="271" t="s">
        <v>827</v>
      </c>
      <c r="O8" s="281" t="s">
        <v>847</v>
      </c>
    </row>
    <row r="9" spans="1:15" ht="70.5" customHeight="1">
      <c r="A9" s="119">
        <v>3</v>
      </c>
      <c r="B9" s="272" t="s">
        <v>866</v>
      </c>
      <c r="C9" s="272" t="s">
        <v>874</v>
      </c>
      <c r="D9" s="134" t="s">
        <v>845</v>
      </c>
      <c r="E9" s="289">
        <v>42569</v>
      </c>
      <c r="F9" s="272" t="s">
        <v>747</v>
      </c>
      <c r="G9" s="67">
        <v>2262.3791299999998</v>
      </c>
      <c r="H9" s="289">
        <v>43159</v>
      </c>
      <c r="I9" s="289">
        <v>43888</v>
      </c>
      <c r="J9" s="272" t="s">
        <v>1137</v>
      </c>
      <c r="K9" s="21">
        <v>0.23</v>
      </c>
      <c r="L9" s="67">
        <v>542.03624000000002</v>
      </c>
      <c r="M9" s="272" t="s">
        <v>952</v>
      </c>
      <c r="N9" s="272" t="s">
        <v>827</v>
      </c>
      <c r="O9" s="272"/>
    </row>
    <row r="10" spans="1:15" ht="79.5" customHeight="1">
      <c r="A10" s="241">
        <v>4</v>
      </c>
      <c r="B10" s="272" t="s">
        <v>682</v>
      </c>
      <c r="C10" s="272" t="s">
        <v>869</v>
      </c>
      <c r="D10" s="66" t="s">
        <v>863</v>
      </c>
      <c r="E10" s="289">
        <v>42569</v>
      </c>
      <c r="F10" s="272" t="s">
        <v>583</v>
      </c>
      <c r="G10" s="67">
        <v>2048.3720400000002</v>
      </c>
      <c r="H10" s="289">
        <v>42851</v>
      </c>
      <c r="I10" s="289">
        <v>43398</v>
      </c>
      <c r="J10" s="272" t="s">
        <v>80</v>
      </c>
      <c r="K10" s="21"/>
      <c r="L10" s="58">
        <v>0</v>
      </c>
      <c r="M10" s="272" t="s">
        <v>952</v>
      </c>
      <c r="N10" s="272" t="s">
        <v>827</v>
      </c>
      <c r="O10" s="272" t="s">
        <v>1025</v>
      </c>
    </row>
    <row r="11" spans="1:15" ht="72.75" customHeight="1">
      <c r="A11" s="119">
        <v>5</v>
      </c>
      <c r="B11" s="272" t="s">
        <v>793</v>
      </c>
      <c r="C11" s="272" t="s">
        <v>870</v>
      </c>
      <c r="D11" s="66" t="s">
        <v>863</v>
      </c>
      <c r="E11" s="289">
        <v>42569</v>
      </c>
      <c r="F11" s="272" t="s">
        <v>591</v>
      </c>
      <c r="G11" s="67">
        <v>2066.1105899999998</v>
      </c>
      <c r="H11" s="289">
        <v>42818</v>
      </c>
      <c r="I11" s="289">
        <v>43366</v>
      </c>
      <c r="J11" s="272" t="s">
        <v>1152</v>
      </c>
      <c r="K11" s="21">
        <v>0.45</v>
      </c>
      <c r="L11" s="67">
        <v>646.83000000000004</v>
      </c>
      <c r="M11" s="272" t="s">
        <v>831</v>
      </c>
      <c r="N11" s="106" t="s">
        <v>829</v>
      </c>
      <c r="O11" s="272"/>
    </row>
    <row r="12" spans="1:15" ht="62.25" customHeight="1">
      <c r="A12" s="119">
        <v>6</v>
      </c>
      <c r="B12" s="272" t="s">
        <v>795</v>
      </c>
      <c r="C12" s="272" t="s">
        <v>872</v>
      </c>
      <c r="D12" s="66" t="s">
        <v>863</v>
      </c>
      <c r="E12" s="289">
        <v>42569</v>
      </c>
      <c r="F12" s="272" t="s">
        <v>348</v>
      </c>
      <c r="G12" s="67">
        <v>2020.13238</v>
      </c>
      <c r="H12" s="289">
        <v>42818</v>
      </c>
      <c r="I12" s="289">
        <v>43366</v>
      </c>
      <c r="J12" s="272" t="s">
        <v>1129</v>
      </c>
      <c r="K12" s="21">
        <v>0.42</v>
      </c>
      <c r="L12" s="67">
        <v>844.19</v>
      </c>
      <c r="M12" s="272" t="s">
        <v>831</v>
      </c>
      <c r="N12" s="106" t="s">
        <v>829</v>
      </c>
      <c r="O12" s="272"/>
    </row>
    <row r="13" spans="1:15" ht="75" customHeight="1">
      <c r="A13" s="241">
        <v>7</v>
      </c>
      <c r="B13" s="272" t="s">
        <v>842</v>
      </c>
      <c r="C13" s="272" t="s">
        <v>873</v>
      </c>
      <c r="D13" s="66" t="s">
        <v>863</v>
      </c>
      <c r="E13" s="289">
        <v>42569</v>
      </c>
      <c r="F13" s="272" t="s">
        <v>577</v>
      </c>
      <c r="G13" s="48">
        <v>1812.29557</v>
      </c>
      <c r="H13" s="289">
        <v>43129</v>
      </c>
      <c r="I13" s="289">
        <v>43674</v>
      </c>
      <c r="J13" s="272" t="s">
        <v>1138</v>
      </c>
      <c r="K13" s="21">
        <v>0.17</v>
      </c>
      <c r="L13" s="58">
        <v>104.97</v>
      </c>
      <c r="M13" s="272" t="s">
        <v>952</v>
      </c>
      <c r="N13" s="272" t="s">
        <v>827</v>
      </c>
      <c r="O13" s="272"/>
    </row>
    <row r="14" spans="1:15" s="7" customFormat="1" ht="76.5" customHeight="1">
      <c r="A14" s="119">
        <v>8</v>
      </c>
      <c r="B14" s="16" t="s">
        <v>681</v>
      </c>
      <c r="C14" s="16" t="s">
        <v>876</v>
      </c>
      <c r="D14" s="66" t="s">
        <v>863</v>
      </c>
      <c r="E14" s="289">
        <v>42569</v>
      </c>
      <c r="F14" s="16" t="s">
        <v>625</v>
      </c>
      <c r="G14" s="48">
        <v>1961.74549</v>
      </c>
      <c r="H14" s="289">
        <v>43143</v>
      </c>
      <c r="I14" s="289">
        <v>43688</v>
      </c>
      <c r="J14" s="272" t="s">
        <v>1172</v>
      </c>
      <c r="K14" s="21">
        <v>0.23</v>
      </c>
      <c r="L14" s="66">
        <v>337.02</v>
      </c>
      <c r="M14" s="272" t="s">
        <v>831</v>
      </c>
      <c r="N14" s="272" t="s">
        <v>829</v>
      </c>
      <c r="O14" s="16"/>
    </row>
    <row r="15" spans="1:15" ht="72" customHeight="1">
      <c r="A15" s="119">
        <v>9</v>
      </c>
      <c r="B15" s="272" t="s">
        <v>791</v>
      </c>
      <c r="C15" s="272" t="s">
        <v>883</v>
      </c>
      <c r="D15" s="66" t="s">
        <v>863</v>
      </c>
      <c r="E15" s="289">
        <v>42569</v>
      </c>
      <c r="F15" s="272" t="s">
        <v>769</v>
      </c>
      <c r="G15" s="67">
        <v>1903.6832400000001</v>
      </c>
      <c r="H15" s="289">
        <v>43249</v>
      </c>
      <c r="I15" s="289">
        <v>43797</v>
      </c>
      <c r="J15" s="272" t="s">
        <v>1074</v>
      </c>
      <c r="K15" s="21">
        <v>0.1</v>
      </c>
      <c r="L15" s="67">
        <v>0</v>
      </c>
      <c r="M15" s="272" t="s">
        <v>826</v>
      </c>
      <c r="N15" s="272" t="s">
        <v>827</v>
      </c>
      <c r="O15" s="272"/>
    </row>
    <row r="16" spans="1:15" ht="93" customHeight="1">
      <c r="A16" s="119">
        <v>10</v>
      </c>
      <c r="B16" s="272" t="s">
        <v>512</v>
      </c>
      <c r="C16" s="272" t="s">
        <v>878</v>
      </c>
      <c r="D16" s="66" t="s">
        <v>863</v>
      </c>
      <c r="E16" s="289">
        <v>42569</v>
      </c>
      <c r="F16" s="272" t="s">
        <v>596</v>
      </c>
      <c r="G16" s="67">
        <v>2176.39824</v>
      </c>
      <c r="H16" s="289"/>
      <c r="I16" s="289"/>
      <c r="J16" s="272"/>
      <c r="K16" s="1"/>
      <c r="L16" s="67">
        <v>0</v>
      </c>
      <c r="M16" s="107" t="s">
        <v>832</v>
      </c>
      <c r="N16" s="106" t="s">
        <v>829</v>
      </c>
      <c r="O16" s="272" t="s">
        <v>960</v>
      </c>
    </row>
    <row r="17" spans="1:15" ht="65.25" customHeight="1">
      <c r="A17" s="241">
        <v>11</v>
      </c>
      <c r="B17" s="16" t="s">
        <v>798</v>
      </c>
      <c r="C17" s="272" t="s">
        <v>882</v>
      </c>
      <c r="D17" s="66" t="s">
        <v>863</v>
      </c>
      <c r="E17" s="289">
        <v>42569</v>
      </c>
      <c r="F17" s="272" t="s">
        <v>764</v>
      </c>
      <c r="G17" s="48">
        <v>2036.62103</v>
      </c>
      <c r="H17" s="289">
        <v>43228</v>
      </c>
      <c r="I17" s="289">
        <v>43776</v>
      </c>
      <c r="J17" s="272" t="s">
        <v>1173</v>
      </c>
      <c r="K17" s="21">
        <v>0.15</v>
      </c>
      <c r="L17" s="107">
        <v>354</v>
      </c>
      <c r="M17" s="272" t="s">
        <v>835</v>
      </c>
      <c r="N17" s="106" t="s">
        <v>829</v>
      </c>
      <c r="O17" s="272"/>
    </row>
    <row r="18" spans="1:15" ht="68.25" customHeight="1">
      <c r="A18" s="119">
        <v>12</v>
      </c>
      <c r="B18" s="268" t="s">
        <v>679</v>
      </c>
      <c r="C18" s="272" t="s">
        <v>862</v>
      </c>
      <c r="D18" s="66" t="s">
        <v>863</v>
      </c>
      <c r="E18" s="289">
        <v>42569</v>
      </c>
      <c r="F18" s="272" t="s">
        <v>756</v>
      </c>
      <c r="G18" s="48">
        <v>1870.4254100000001</v>
      </c>
      <c r="H18" s="289"/>
      <c r="I18" s="289"/>
      <c r="J18" s="58"/>
      <c r="K18" s="1"/>
      <c r="L18" s="67"/>
      <c r="M18" s="107" t="s">
        <v>830</v>
      </c>
      <c r="N18" s="107" t="s">
        <v>827</v>
      </c>
      <c r="O18" s="272" t="s">
        <v>757</v>
      </c>
    </row>
    <row r="19" spans="1:15" ht="78.75" customHeight="1">
      <c r="A19" s="119">
        <v>13</v>
      </c>
      <c r="B19" s="268" t="s">
        <v>843</v>
      </c>
      <c r="C19" s="272" t="s">
        <v>861</v>
      </c>
      <c r="D19" s="66" t="s">
        <v>864</v>
      </c>
      <c r="E19" s="289">
        <v>42569</v>
      </c>
      <c r="F19" s="272" t="s">
        <v>698</v>
      </c>
      <c r="G19" s="67">
        <v>1368.6908900000001</v>
      </c>
      <c r="H19" s="289">
        <v>43190</v>
      </c>
      <c r="I19" s="289">
        <v>43738</v>
      </c>
      <c r="J19" s="272" t="s">
        <v>1169</v>
      </c>
      <c r="K19" s="21">
        <v>0.08</v>
      </c>
      <c r="L19" s="272"/>
      <c r="M19" s="272" t="s">
        <v>828</v>
      </c>
      <c r="N19" s="107" t="s">
        <v>829</v>
      </c>
      <c r="O19" s="272"/>
    </row>
    <row r="20" spans="1:15" ht="82.5" customHeight="1">
      <c r="A20" s="119">
        <v>14</v>
      </c>
      <c r="B20" s="268" t="s">
        <v>844</v>
      </c>
      <c r="C20" s="272" t="s">
        <v>1037</v>
      </c>
      <c r="D20" s="66" t="s">
        <v>863</v>
      </c>
      <c r="E20" s="289">
        <v>42569</v>
      </c>
      <c r="F20" s="272" t="s">
        <v>698</v>
      </c>
      <c r="G20" s="67">
        <v>1924.7251699999999</v>
      </c>
      <c r="H20" s="289">
        <v>43218</v>
      </c>
      <c r="I20" s="289">
        <v>43765</v>
      </c>
      <c r="J20" s="272" t="s">
        <v>1176</v>
      </c>
      <c r="K20" s="21">
        <v>0.15</v>
      </c>
      <c r="L20" s="231">
        <v>286.09185000000002</v>
      </c>
      <c r="M20" s="272" t="s">
        <v>830</v>
      </c>
      <c r="N20" s="272" t="s">
        <v>827</v>
      </c>
      <c r="O20" s="272"/>
    </row>
    <row r="21" spans="1:15" ht="75.75" customHeight="1">
      <c r="A21" s="119">
        <v>15</v>
      </c>
      <c r="B21" s="268" t="s">
        <v>792</v>
      </c>
      <c r="C21" s="272" t="s">
        <v>850</v>
      </c>
      <c r="D21" s="66">
        <v>998</v>
      </c>
      <c r="E21" s="289">
        <v>42569</v>
      </c>
      <c r="F21" s="272" t="s">
        <v>580</v>
      </c>
      <c r="G21" s="119">
        <v>806.18600000000004</v>
      </c>
      <c r="H21" s="289">
        <v>42860</v>
      </c>
      <c r="I21" s="289">
        <v>43377</v>
      </c>
      <c r="J21" s="272" t="s">
        <v>1165</v>
      </c>
      <c r="K21" s="106">
        <v>0.8</v>
      </c>
      <c r="L21" s="67">
        <v>550.26</v>
      </c>
      <c r="M21" s="272" t="s">
        <v>831</v>
      </c>
      <c r="N21" s="272" t="s">
        <v>827</v>
      </c>
      <c r="O21" s="106"/>
    </row>
    <row r="22" spans="1:15" ht="0.75" hidden="1" customHeight="1">
      <c r="A22" s="119"/>
      <c r="B22" s="268"/>
      <c r="C22" s="272" t="s">
        <v>536</v>
      </c>
      <c r="D22" s="66">
        <v>998</v>
      </c>
      <c r="E22" s="289">
        <v>42569</v>
      </c>
      <c r="F22" s="272"/>
      <c r="G22" s="1"/>
      <c r="H22" s="289"/>
      <c r="I22" s="289"/>
      <c r="J22" s="58"/>
      <c r="K22" s="1"/>
      <c r="L22" s="67"/>
      <c r="M22" s="272" t="s">
        <v>826</v>
      </c>
      <c r="N22" s="272" t="s">
        <v>827</v>
      </c>
      <c r="O22" s="272" t="s">
        <v>534</v>
      </c>
    </row>
    <row r="23" spans="1:15" ht="74.25" customHeight="1">
      <c r="A23" s="119">
        <v>16</v>
      </c>
      <c r="B23" s="268" t="s">
        <v>836</v>
      </c>
      <c r="C23" s="272" t="s">
        <v>851</v>
      </c>
      <c r="D23" s="66">
        <v>998</v>
      </c>
      <c r="E23" s="289">
        <v>42569</v>
      </c>
      <c r="F23" s="272" t="s">
        <v>642</v>
      </c>
      <c r="G23" s="67">
        <v>822.39360999999997</v>
      </c>
      <c r="H23" s="289">
        <v>42954</v>
      </c>
      <c r="I23" s="289">
        <v>43410</v>
      </c>
      <c r="J23" s="272" t="s">
        <v>1075</v>
      </c>
      <c r="K23" s="21">
        <v>0.7</v>
      </c>
      <c r="L23" s="67">
        <f>92+168.51704+197</f>
        <v>457.51704000000001</v>
      </c>
      <c r="M23" s="272" t="s">
        <v>826</v>
      </c>
      <c r="N23" s="272" t="s">
        <v>827</v>
      </c>
      <c r="O23" s="272"/>
    </row>
    <row r="24" spans="1:15" ht="87.75" customHeight="1">
      <c r="A24" s="119">
        <v>17</v>
      </c>
      <c r="B24" s="268" t="s">
        <v>175</v>
      </c>
      <c r="C24" s="272" t="s">
        <v>852</v>
      </c>
      <c r="D24" s="66">
        <v>998</v>
      </c>
      <c r="E24" s="289">
        <v>42569</v>
      </c>
      <c r="F24" s="272" t="s">
        <v>581</v>
      </c>
      <c r="G24" s="67">
        <v>942.27698999999996</v>
      </c>
      <c r="H24" s="289">
        <v>42825</v>
      </c>
      <c r="I24" s="289">
        <v>43281</v>
      </c>
      <c r="J24" s="272" t="s">
        <v>1069</v>
      </c>
      <c r="K24" s="21">
        <v>0.3</v>
      </c>
      <c r="L24" s="67">
        <v>400</v>
      </c>
      <c r="M24" s="106" t="s">
        <v>835</v>
      </c>
      <c r="N24" s="272" t="s">
        <v>829</v>
      </c>
      <c r="O24" s="272"/>
    </row>
    <row r="25" spans="1:15" ht="53.25" customHeight="1">
      <c r="A25" s="119">
        <v>18</v>
      </c>
      <c r="B25" s="268" t="s">
        <v>837</v>
      </c>
      <c r="C25" s="272" t="s">
        <v>853</v>
      </c>
      <c r="D25" s="66">
        <v>998</v>
      </c>
      <c r="E25" s="289">
        <v>42569</v>
      </c>
      <c r="F25" s="272" t="s">
        <v>356</v>
      </c>
      <c r="G25" s="48">
        <v>820.66570000000002</v>
      </c>
      <c r="H25" s="289"/>
      <c r="I25" s="289"/>
      <c r="J25" s="58" t="s">
        <v>1</v>
      </c>
      <c r="K25" s="21">
        <v>0</v>
      </c>
      <c r="L25" s="67">
        <v>0</v>
      </c>
      <c r="M25" s="106" t="s">
        <v>830</v>
      </c>
      <c r="N25" s="272" t="s">
        <v>827</v>
      </c>
      <c r="O25" s="272" t="s">
        <v>693</v>
      </c>
    </row>
    <row r="26" spans="1:15" ht="2.25" hidden="1" customHeight="1">
      <c r="A26" s="119"/>
      <c r="B26" s="268"/>
      <c r="C26" s="272" t="s">
        <v>533</v>
      </c>
      <c r="D26" s="66">
        <v>998</v>
      </c>
      <c r="E26" s="289">
        <v>42569</v>
      </c>
      <c r="F26" s="272"/>
      <c r="G26" s="1"/>
      <c r="H26" s="289"/>
      <c r="I26" s="289"/>
      <c r="J26" s="58"/>
      <c r="K26" s="1"/>
      <c r="L26" s="67"/>
      <c r="M26" s="106" t="s">
        <v>939</v>
      </c>
      <c r="N26" s="106" t="s">
        <v>829</v>
      </c>
      <c r="O26" s="272" t="s">
        <v>523</v>
      </c>
    </row>
    <row r="27" spans="1:15" ht="54.75" customHeight="1">
      <c r="A27" s="119">
        <v>19</v>
      </c>
      <c r="B27" s="268" t="s">
        <v>794</v>
      </c>
      <c r="C27" s="272" t="s">
        <v>854</v>
      </c>
      <c r="D27" s="66">
        <v>998</v>
      </c>
      <c r="E27" s="289">
        <v>42569</v>
      </c>
      <c r="F27" s="272" t="s">
        <v>663</v>
      </c>
      <c r="G27" s="67">
        <v>817.65371000000005</v>
      </c>
      <c r="H27" s="289"/>
      <c r="I27" s="289"/>
      <c r="J27" s="58"/>
      <c r="K27" s="1"/>
      <c r="L27" s="67">
        <v>0</v>
      </c>
      <c r="M27" s="106" t="s">
        <v>939</v>
      </c>
      <c r="N27" s="272" t="s">
        <v>827</v>
      </c>
      <c r="O27" s="272" t="s">
        <v>1092</v>
      </c>
    </row>
    <row r="28" spans="1:15" ht="69.75" customHeight="1">
      <c r="A28" s="119">
        <v>20</v>
      </c>
      <c r="B28" s="268" t="s">
        <v>683</v>
      </c>
      <c r="C28" s="272" t="s">
        <v>855</v>
      </c>
      <c r="D28" s="66">
        <v>998</v>
      </c>
      <c r="E28" s="289">
        <v>42569</v>
      </c>
      <c r="F28" s="272" t="s">
        <v>309</v>
      </c>
      <c r="G28" s="67">
        <v>879.16561999999999</v>
      </c>
      <c r="H28" s="289">
        <v>42864</v>
      </c>
      <c r="I28" s="289">
        <v>43320</v>
      </c>
      <c r="J28" s="58"/>
      <c r="K28" s="1"/>
      <c r="L28" s="67">
        <v>0</v>
      </c>
      <c r="M28" s="272" t="s">
        <v>828</v>
      </c>
      <c r="N28" s="106" t="s">
        <v>829</v>
      </c>
      <c r="O28" s="272" t="s">
        <v>951</v>
      </c>
    </row>
    <row r="29" spans="1:15" ht="63" customHeight="1">
      <c r="A29" s="119">
        <v>21</v>
      </c>
      <c r="B29" s="268" t="s">
        <v>838</v>
      </c>
      <c r="C29" s="272" t="s">
        <v>856</v>
      </c>
      <c r="D29" s="66">
        <v>998</v>
      </c>
      <c r="E29" s="289">
        <v>42569</v>
      </c>
      <c r="F29" s="272" t="s">
        <v>622</v>
      </c>
      <c r="G29" s="231">
        <v>838.63255000000004</v>
      </c>
      <c r="H29" s="289">
        <v>42952</v>
      </c>
      <c r="I29" s="289">
        <v>43408</v>
      </c>
      <c r="J29" s="272" t="s">
        <v>786</v>
      </c>
      <c r="K29" s="21">
        <v>0.95</v>
      </c>
      <c r="L29" s="231">
        <v>838.63255000000004</v>
      </c>
      <c r="M29" s="272" t="s">
        <v>826</v>
      </c>
      <c r="N29" s="272" t="s">
        <v>827</v>
      </c>
      <c r="O29" s="272"/>
    </row>
    <row r="30" spans="1:15" ht="74.25" customHeight="1">
      <c r="A30" s="119">
        <v>22</v>
      </c>
      <c r="B30" s="268" t="s">
        <v>839</v>
      </c>
      <c r="C30" s="272" t="s">
        <v>857</v>
      </c>
      <c r="D30" s="66">
        <v>998</v>
      </c>
      <c r="E30" s="289">
        <v>42569</v>
      </c>
      <c r="F30" s="272" t="s">
        <v>582</v>
      </c>
      <c r="G30" s="67">
        <v>884.77112</v>
      </c>
      <c r="H30" s="289">
        <v>42825</v>
      </c>
      <c r="I30" s="289">
        <v>43342</v>
      </c>
      <c r="J30" s="272" t="s">
        <v>1166</v>
      </c>
      <c r="K30" s="21">
        <v>0.2</v>
      </c>
      <c r="L30" s="67">
        <v>187.66767999999999</v>
      </c>
      <c r="M30" s="272" t="s">
        <v>828</v>
      </c>
      <c r="N30" s="106" t="s">
        <v>829</v>
      </c>
      <c r="O30" s="272"/>
    </row>
    <row r="31" spans="1:15" ht="0.75" hidden="1" customHeight="1">
      <c r="A31" s="119"/>
      <c r="B31" s="268"/>
      <c r="C31" s="272" t="s">
        <v>513</v>
      </c>
      <c r="D31" s="66">
        <v>998</v>
      </c>
      <c r="E31" s="289">
        <v>42569</v>
      </c>
      <c r="F31" s="272"/>
      <c r="G31" s="1"/>
      <c r="H31" s="289"/>
      <c r="I31" s="289"/>
      <c r="J31" s="272" t="s">
        <v>1166</v>
      </c>
      <c r="K31" s="1"/>
      <c r="L31" s="67"/>
      <c r="M31" s="106" t="s">
        <v>830</v>
      </c>
      <c r="N31" s="272" t="s">
        <v>827</v>
      </c>
      <c r="O31" s="272" t="s">
        <v>535</v>
      </c>
    </row>
    <row r="32" spans="1:15" ht="78" customHeight="1">
      <c r="A32" s="119">
        <v>23</v>
      </c>
      <c r="B32" s="272" t="s">
        <v>840</v>
      </c>
      <c r="C32" s="272" t="s">
        <v>858</v>
      </c>
      <c r="D32" s="66">
        <v>998</v>
      </c>
      <c r="E32" s="289">
        <v>42569</v>
      </c>
      <c r="F32" s="272" t="s">
        <v>581</v>
      </c>
      <c r="G32" s="67">
        <v>861.22265000000004</v>
      </c>
      <c r="H32" s="289">
        <v>43224</v>
      </c>
      <c r="I32" s="289">
        <v>43680</v>
      </c>
      <c r="J32" s="272" t="s">
        <v>1174</v>
      </c>
      <c r="K32" s="21">
        <v>0.1</v>
      </c>
      <c r="L32" s="67">
        <v>0</v>
      </c>
      <c r="M32" s="272" t="s">
        <v>835</v>
      </c>
      <c r="N32" s="106" t="s">
        <v>829</v>
      </c>
      <c r="O32" s="272"/>
    </row>
    <row r="33" spans="1:15" ht="29.25" hidden="1" customHeight="1">
      <c r="A33" s="119">
        <v>11</v>
      </c>
      <c r="B33" s="268"/>
      <c r="C33" s="272" t="s">
        <v>537</v>
      </c>
      <c r="D33" s="66">
        <v>998</v>
      </c>
      <c r="E33" s="289">
        <v>42569</v>
      </c>
      <c r="F33" s="272"/>
      <c r="G33" s="1"/>
      <c r="H33" s="289"/>
      <c r="I33" s="289"/>
      <c r="J33" s="58"/>
      <c r="K33" s="1"/>
      <c r="L33" s="67"/>
      <c r="M33" s="106" t="s">
        <v>830</v>
      </c>
      <c r="N33" s="106" t="s">
        <v>829</v>
      </c>
      <c r="O33" s="272" t="s">
        <v>523</v>
      </c>
    </row>
    <row r="34" spans="1:15" ht="29.25" hidden="1" customHeight="1">
      <c r="A34" s="119"/>
      <c r="B34" s="268"/>
      <c r="C34" s="272" t="s">
        <v>532</v>
      </c>
      <c r="D34" s="66">
        <v>998</v>
      </c>
      <c r="E34" s="289">
        <v>42569</v>
      </c>
      <c r="F34" s="272"/>
      <c r="G34" s="1"/>
      <c r="H34" s="289"/>
      <c r="I34" s="289"/>
      <c r="J34" s="58"/>
      <c r="K34" s="1"/>
      <c r="L34" s="67"/>
      <c r="M34" s="272" t="s">
        <v>826</v>
      </c>
      <c r="N34" s="106" t="s">
        <v>829</v>
      </c>
      <c r="O34" s="272" t="s">
        <v>523</v>
      </c>
    </row>
    <row r="35" spans="1:15" ht="0.75" hidden="1" customHeight="1">
      <c r="A35" s="119">
        <v>24</v>
      </c>
      <c r="B35" s="268"/>
      <c r="C35" s="272" t="s">
        <v>538</v>
      </c>
      <c r="D35" s="66">
        <v>998</v>
      </c>
      <c r="E35" s="289">
        <v>42569</v>
      </c>
      <c r="F35" s="272"/>
      <c r="G35" s="1"/>
      <c r="H35" s="289"/>
      <c r="I35" s="289"/>
      <c r="J35" s="58"/>
      <c r="K35" s="1"/>
      <c r="L35" s="67"/>
      <c r="M35" s="272" t="s">
        <v>828</v>
      </c>
      <c r="N35" s="106" t="s">
        <v>829</v>
      </c>
      <c r="O35" s="272"/>
    </row>
    <row r="36" spans="1:15" ht="0.75" hidden="1" customHeight="1">
      <c r="A36" s="119">
        <v>14.194029850746301</v>
      </c>
      <c r="B36" s="268"/>
      <c r="C36" s="272" t="s">
        <v>539</v>
      </c>
      <c r="D36" s="66">
        <v>998</v>
      </c>
      <c r="E36" s="289">
        <v>42569</v>
      </c>
      <c r="F36" s="272" t="s">
        <v>643</v>
      </c>
      <c r="G36" s="1"/>
      <c r="H36" s="289"/>
      <c r="I36" s="289"/>
      <c r="J36" s="58"/>
      <c r="K36" s="1"/>
      <c r="L36" s="67"/>
      <c r="M36" s="272" t="s">
        <v>826</v>
      </c>
      <c r="N36" s="272" t="s">
        <v>827</v>
      </c>
      <c r="O36" s="272"/>
    </row>
    <row r="37" spans="1:15" ht="76.5" customHeight="1">
      <c r="A37" s="119">
        <v>24</v>
      </c>
      <c r="B37" s="268" t="s">
        <v>514</v>
      </c>
      <c r="C37" s="272" t="s">
        <v>860</v>
      </c>
      <c r="D37" s="66">
        <v>998</v>
      </c>
      <c r="E37" s="289">
        <v>42569</v>
      </c>
      <c r="F37" s="272" t="s">
        <v>758</v>
      </c>
      <c r="G37" s="67">
        <v>838.19309999999996</v>
      </c>
      <c r="H37" s="289"/>
      <c r="I37" s="289"/>
      <c r="K37" s="1"/>
      <c r="L37" s="67"/>
      <c r="M37" s="107" t="s">
        <v>826</v>
      </c>
      <c r="N37" s="107" t="s">
        <v>829</v>
      </c>
      <c r="O37" s="272" t="s">
        <v>1032</v>
      </c>
    </row>
    <row r="38" spans="1:15" ht="56.25" customHeight="1">
      <c r="A38" s="119">
        <v>25</v>
      </c>
      <c r="B38" s="268" t="s">
        <v>510</v>
      </c>
      <c r="C38" s="272" t="s">
        <v>1080</v>
      </c>
      <c r="D38" s="66">
        <v>998</v>
      </c>
      <c r="E38" s="289">
        <v>42569</v>
      </c>
      <c r="F38" s="272" t="s">
        <v>643</v>
      </c>
      <c r="G38" s="67">
        <v>854.89810999999997</v>
      </c>
      <c r="H38" s="289"/>
      <c r="I38" s="289"/>
      <c r="J38" s="58"/>
      <c r="K38" s="1"/>
      <c r="L38" s="67"/>
      <c r="M38" s="107" t="s">
        <v>828</v>
      </c>
      <c r="N38" s="107" t="s">
        <v>829</v>
      </c>
      <c r="O38" s="272" t="s">
        <v>181</v>
      </c>
    </row>
    <row r="39" spans="1:15" ht="45.75" customHeight="1">
      <c r="A39" s="119">
        <v>26</v>
      </c>
      <c r="B39" s="268" t="s">
        <v>841</v>
      </c>
      <c r="C39" s="272" t="s">
        <v>859</v>
      </c>
      <c r="D39" s="66">
        <v>998</v>
      </c>
      <c r="E39" s="289">
        <v>42569</v>
      </c>
      <c r="F39" s="272" t="s">
        <v>634</v>
      </c>
      <c r="G39" s="67">
        <v>51355</v>
      </c>
      <c r="H39" s="289">
        <v>42926</v>
      </c>
      <c r="I39" s="289">
        <v>44021</v>
      </c>
      <c r="J39" s="272" t="s">
        <v>654</v>
      </c>
      <c r="K39" s="21">
        <v>0.1</v>
      </c>
      <c r="L39" s="67">
        <v>0</v>
      </c>
      <c r="M39" s="272" t="s">
        <v>832</v>
      </c>
      <c r="N39" s="106" t="s">
        <v>829</v>
      </c>
      <c r="O39" s="424"/>
    </row>
    <row r="40" spans="1:15" ht="65.25" customHeight="1">
      <c r="A40" s="119">
        <v>27</v>
      </c>
      <c r="B40" s="272" t="s">
        <v>843</v>
      </c>
      <c r="C40" s="272" t="s">
        <v>1026</v>
      </c>
      <c r="D40" s="66">
        <v>998</v>
      </c>
      <c r="E40" s="289">
        <v>42569</v>
      </c>
      <c r="F40" s="272" t="s">
        <v>698</v>
      </c>
      <c r="G40" s="1"/>
      <c r="H40" s="289">
        <v>43190</v>
      </c>
      <c r="I40" s="289">
        <v>43738</v>
      </c>
      <c r="J40" s="272" t="s">
        <v>654</v>
      </c>
      <c r="K40" s="21">
        <v>0.08</v>
      </c>
      <c r="L40" s="67"/>
      <c r="M40" s="107" t="s">
        <v>828</v>
      </c>
      <c r="N40" s="106" t="s">
        <v>829</v>
      </c>
      <c r="O40" s="272"/>
    </row>
    <row r="41" spans="1:15" ht="68.25" customHeight="1">
      <c r="A41" s="119">
        <v>28</v>
      </c>
      <c r="B41" s="272" t="s">
        <v>867</v>
      </c>
      <c r="C41" s="272" t="s">
        <v>1027</v>
      </c>
      <c r="D41" s="66">
        <v>998</v>
      </c>
      <c r="E41" s="289">
        <v>42569</v>
      </c>
      <c r="F41" s="272" t="s">
        <v>1028</v>
      </c>
      <c r="G41" s="67">
        <v>838.77748999999994</v>
      </c>
      <c r="H41" s="289"/>
      <c r="I41" s="289"/>
      <c r="J41" s="58"/>
      <c r="K41" s="1"/>
      <c r="L41" s="67"/>
      <c r="M41" s="272" t="s">
        <v>826</v>
      </c>
      <c r="N41" s="272" t="s">
        <v>827</v>
      </c>
      <c r="O41" s="272" t="s">
        <v>1101</v>
      </c>
    </row>
    <row r="42" spans="1:15" ht="76.5" customHeight="1">
      <c r="A42" s="119">
        <v>29</v>
      </c>
      <c r="B42" s="272" t="s">
        <v>686</v>
      </c>
      <c r="C42" s="272" t="s">
        <v>1106</v>
      </c>
      <c r="D42" s="66">
        <v>998</v>
      </c>
      <c r="E42" s="289">
        <v>42569</v>
      </c>
      <c r="F42" s="272" t="s">
        <v>1107</v>
      </c>
      <c r="G42" s="67">
        <v>837.75546999999995</v>
      </c>
      <c r="H42" s="289"/>
      <c r="I42" s="289"/>
      <c r="K42" s="1"/>
      <c r="L42" s="67"/>
      <c r="M42" s="107" t="s">
        <v>1108</v>
      </c>
      <c r="N42" s="107" t="s">
        <v>829</v>
      </c>
      <c r="O42" s="272" t="s">
        <v>1113</v>
      </c>
    </row>
    <row r="43" spans="1:15" s="128" customFormat="1" ht="30.75" customHeight="1">
      <c r="A43" s="124"/>
      <c r="B43" s="296" t="s">
        <v>148</v>
      </c>
      <c r="C43" s="297"/>
      <c r="D43" s="133"/>
      <c r="E43" s="125"/>
      <c r="F43" s="126"/>
      <c r="G43" s="132">
        <f>SUM(G7:G39)</f>
        <v>89594.786800000002</v>
      </c>
      <c r="H43" s="127"/>
      <c r="J43" s="129"/>
      <c r="K43" s="130"/>
      <c r="L43" s="132">
        <f>SUM(L7:L41)</f>
        <v>5823.4453599999997</v>
      </c>
      <c r="M43" s="126"/>
      <c r="N43" s="126"/>
      <c r="O43" s="131"/>
    </row>
  </sheetData>
  <mergeCells count="22">
    <mergeCell ref="A1:O1"/>
    <mergeCell ref="N5:N6"/>
    <mergeCell ref="O5:O6"/>
    <mergeCell ref="A5:A6"/>
    <mergeCell ref="B43:C43"/>
    <mergeCell ref="B5:B6"/>
    <mergeCell ref="D5:E5"/>
    <mergeCell ref="J5:K5"/>
    <mergeCell ref="C5:C6"/>
    <mergeCell ref="F5:F6"/>
    <mergeCell ref="H5:H6"/>
    <mergeCell ref="I5:I6"/>
    <mergeCell ref="M5:M6"/>
    <mergeCell ref="B2:C2"/>
    <mergeCell ref="B3:C3"/>
    <mergeCell ref="D2:E2"/>
    <mergeCell ref="A4:O4"/>
    <mergeCell ref="D3:E3"/>
    <mergeCell ref="K2:L2"/>
    <mergeCell ref="K3:L3"/>
    <mergeCell ref="M2:O2"/>
    <mergeCell ref="M3:O3"/>
  </mergeCells>
  <pageMargins left="0.4" right="0.15748031496063" top="0.33" bottom="0.15748031496063" header="0.118110236220472" footer="0.15748031496063"/>
  <pageSetup paperSize="9" scale="61" orientation="landscape" r:id="rId1"/>
  <headerFooter>
    <oddHeader>&amp;R&amp;"-,Bold"&amp;18May-2018</oddHeader>
  </headerFooter>
  <rowBreaks count="3" manualBreakCount="3">
    <brk id="13" max="14" man="1"/>
    <brk id="22" max="14" man="1"/>
    <brk id="2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tabColor rgb="FFFFFF00"/>
  </sheetPr>
  <dimension ref="A1:O61"/>
  <sheetViews>
    <sheetView view="pageBreakPreview" topLeftCell="D1" zoomScale="80" zoomScaleSheetLayoutView="80" workbookViewId="0">
      <selection activeCell="L55" sqref="L55"/>
    </sheetView>
  </sheetViews>
  <sheetFormatPr defaultColWidth="9.140625" defaultRowHeight="15"/>
  <cols>
    <col min="1" max="1" width="5.42578125" style="273" customWidth="1"/>
    <col min="2" max="2" width="10.7109375" style="267" customWidth="1"/>
    <col min="3" max="3" width="27.5703125" style="36" customWidth="1"/>
    <col min="4" max="4" width="11.5703125" style="5" customWidth="1"/>
    <col min="5" max="5" width="11" style="5" customWidth="1"/>
    <col min="6" max="6" width="17.7109375" style="5" customWidth="1"/>
    <col min="7" max="7" width="13.140625" style="5" customWidth="1"/>
    <col min="8" max="8" width="11.5703125" style="5" customWidth="1"/>
    <col min="9" max="9" width="14" style="5" customWidth="1"/>
    <col min="10" max="10" width="18.140625" style="81" customWidth="1"/>
    <col min="11" max="11" width="6.85546875" style="24" customWidth="1"/>
    <col min="12" max="12" width="12.42578125" style="5" customWidth="1"/>
    <col min="13" max="13" width="10" style="5" customWidth="1"/>
    <col min="14" max="14" width="13" style="5" customWidth="1"/>
    <col min="15" max="15" width="18.28515625" style="81" customWidth="1"/>
    <col min="16" max="16" width="2.42578125" style="5" customWidth="1"/>
    <col min="17" max="16384" width="9.140625" style="5"/>
  </cols>
  <sheetData>
    <row r="1" spans="1:15" ht="26.25" customHeight="1">
      <c r="A1" s="310" t="s">
        <v>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s="17" customFormat="1" ht="95.25" customHeight="1">
      <c r="A2" s="254" t="s">
        <v>2</v>
      </c>
      <c r="B2" s="290" t="s">
        <v>962</v>
      </c>
      <c r="C2" s="290"/>
      <c r="D2" s="290" t="s">
        <v>963</v>
      </c>
      <c r="E2" s="290"/>
      <c r="F2" s="254" t="s">
        <v>964</v>
      </c>
      <c r="G2" s="290" t="s">
        <v>965</v>
      </c>
      <c r="H2" s="290"/>
      <c r="I2" s="254" t="s">
        <v>966</v>
      </c>
      <c r="J2" s="254" t="s">
        <v>967</v>
      </c>
      <c r="K2" s="290" t="s">
        <v>968</v>
      </c>
      <c r="L2" s="290"/>
      <c r="M2" s="254" t="s">
        <v>969</v>
      </c>
      <c r="N2" s="311" t="s">
        <v>64</v>
      </c>
      <c r="O2" s="311"/>
    </row>
    <row r="3" spans="1:15" ht="53.25" customHeight="1" thickBot="1">
      <c r="A3" s="260">
        <v>1</v>
      </c>
      <c r="B3" s="311" t="s">
        <v>980</v>
      </c>
      <c r="C3" s="311"/>
      <c r="D3" s="312" t="s">
        <v>981</v>
      </c>
      <c r="E3" s="312"/>
      <c r="F3" s="259">
        <v>4000</v>
      </c>
      <c r="G3" s="314">
        <f>H65</f>
        <v>0</v>
      </c>
      <c r="H3" s="314"/>
      <c r="I3" s="260">
        <v>54</v>
      </c>
      <c r="J3" s="260">
        <v>0</v>
      </c>
      <c r="K3" s="313">
        <v>34</v>
      </c>
      <c r="L3" s="313"/>
      <c r="M3" s="260">
        <v>20</v>
      </c>
      <c r="N3" s="315" t="s">
        <v>1</v>
      </c>
      <c r="O3" s="315"/>
    </row>
    <row r="4" spans="1:15" ht="38.25" customHeight="1" thickBot="1">
      <c r="A4" s="305" t="s">
        <v>974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1:15" s="17" customFormat="1" ht="69" customHeight="1">
      <c r="A5" s="294" t="s">
        <v>2</v>
      </c>
      <c r="B5" s="294" t="s">
        <v>223</v>
      </c>
      <c r="C5" s="294" t="s">
        <v>511</v>
      </c>
      <c r="D5" s="301" t="s">
        <v>833</v>
      </c>
      <c r="E5" s="302"/>
      <c r="F5" s="294" t="s">
        <v>86</v>
      </c>
      <c r="G5" s="253" t="s">
        <v>326</v>
      </c>
      <c r="H5" s="294" t="s">
        <v>4</v>
      </c>
      <c r="I5" s="294" t="s">
        <v>5</v>
      </c>
      <c r="J5" s="303" t="s">
        <v>305</v>
      </c>
      <c r="K5" s="303"/>
      <c r="L5" s="253" t="s">
        <v>6</v>
      </c>
      <c r="M5" s="253" t="s">
        <v>810</v>
      </c>
      <c r="N5" s="253" t="s">
        <v>811</v>
      </c>
      <c r="O5" s="253" t="s">
        <v>64</v>
      </c>
    </row>
    <row r="6" spans="1:15" s="17" customFormat="1" ht="39" customHeight="1" thickBot="1">
      <c r="A6" s="309"/>
      <c r="B6" s="309"/>
      <c r="C6" s="309"/>
      <c r="D6" s="274" t="s">
        <v>834</v>
      </c>
      <c r="E6" s="274" t="s">
        <v>809</v>
      </c>
      <c r="F6" s="309"/>
      <c r="G6" s="136" t="s">
        <v>339</v>
      </c>
      <c r="H6" s="303"/>
      <c r="I6" s="303"/>
      <c r="J6" s="254" t="s">
        <v>7</v>
      </c>
      <c r="K6" s="26" t="s">
        <v>0</v>
      </c>
      <c r="L6" s="254" t="s">
        <v>339</v>
      </c>
      <c r="M6" s="260"/>
      <c r="N6" s="260"/>
      <c r="O6" s="86"/>
    </row>
    <row r="7" spans="1:15" ht="75">
      <c r="A7" s="241">
        <v>1</v>
      </c>
      <c r="B7" s="272" t="s">
        <v>678</v>
      </c>
      <c r="C7" s="150" t="s">
        <v>846</v>
      </c>
      <c r="D7" s="66" t="s">
        <v>845</v>
      </c>
      <c r="E7" s="289">
        <v>42569</v>
      </c>
      <c r="F7" s="272" t="s">
        <v>542</v>
      </c>
      <c r="G7" s="67">
        <v>2476.49242</v>
      </c>
      <c r="H7" s="289">
        <v>42818</v>
      </c>
      <c r="I7" s="289">
        <v>43547</v>
      </c>
      <c r="J7" s="422" t="s">
        <v>1168</v>
      </c>
      <c r="K7" s="203">
        <v>0.1</v>
      </c>
      <c r="L7" s="93">
        <v>0</v>
      </c>
      <c r="M7" s="106" t="s">
        <v>830</v>
      </c>
      <c r="N7" s="272" t="s">
        <v>827</v>
      </c>
      <c r="O7" s="281" t="s">
        <v>847</v>
      </c>
    </row>
    <row r="8" spans="1:15" ht="95.25" customHeight="1">
      <c r="A8" s="119">
        <v>2</v>
      </c>
      <c r="B8" s="272" t="s">
        <v>866</v>
      </c>
      <c r="C8" s="45" t="s">
        <v>929</v>
      </c>
      <c r="D8" s="66" t="s">
        <v>845</v>
      </c>
      <c r="E8" s="289">
        <v>42569</v>
      </c>
      <c r="F8" s="272" t="s">
        <v>747</v>
      </c>
      <c r="G8" s="67">
        <v>2262.3791299999998</v>
      </c>
      <c r="H8" s="289">
        <v>43159</v>
      </c>
      <c r="I8" s="289">
        <v>43888</v>
      </c>
      <c r="J8" s="272" t="s">
        <v>1137</v>
      </c>
      <c r="K8" s="21">
        <v>0.23</v>
      </c>
      <c r="L8" s="67">
        <v>542.03624000000002</v>
      </c>
      <c r="M8" s="106" t="s">
        <v>830</v>
      </c>
      <c r="N8" s="272" t="s">
        <v>827</v>
      </c>
      <c r="O8" s="272"/>
    </row>
    <row r="9" spans="1:15" ht="83.25" customHeight="1">
      <c r="A9" s="119">
        <v>3</v>
      </c>
      <c r="B9" s="272" t="s">
        <v>796</v>
      </c>
      <c r="C9" s="45" t="s">
        <v>928</v>
      </c>
      <c r="D9" s="16" t="s">
        <v>886</v>
      </c>
      <c r="E9" s="289">
        <v>42569</v>
      </c>
      <c r="F9" s="272" t="s">
        <v>698</v>
      </c>
      <c r="G9" s="67">
        <v>1368.6908900000001</v>
      </c>
      <c r="H9" s="289">
        <v>43190</v>
      </c>
      <c r="I9" s="289">
        <v>43738</v>
      </c>
      <c r="J9" s="272" t="s">
        <v>1169</v>
      </c>
      <c r="K9" s="21">
        <v>0.08</v>
      </c>
      <c r="L9" s="272">
        <v>0</v>
      </c>
      <c r="M9" s="272" t="s">
        <v>828</v>
      </c>
      <c r="N9" s="106" t="s">
        <v>829</v>
      </c>
      <c r="O9" s="272"/>
    </row>
    <row r="10" spans="1:15" s="7" customFormat="1" ht="68.25" customHeight="1">
      <c r="A10" s="15">
        <v>4</v>
      </c>
      <c r="B10" s="16" t="s">
        <v>678</v>
      </c>
      <c r="C10" s="6" t="s">
        <v>887</v>
      </c>
      <c r="D10" s="15">
        <v>630.72</v>
      </c>
      <c r="E10" s="289">
        <v>42569</v>
      </c>
      <c r="F10" s="16" t="s">
        <v>618</v>
      </c>
      <c r="G10" s="48">
        <v>568.35126000000002</v>
      </c>
      <c r="H10" s="289">
        <v>42940</v>
      </c>
      <c r="I10" s="289">
        <v>43304</v>
      </c>
      <c r="J10" s="16" t="s">
        <v>690</v>
      </c>
      <c r="K10" s="2">
        <v>0.6</v>
      </c>
      <c r="L10" s="15">
        <v>229.82</v>
      </c>
      <c r="M10" s="106" t="s">
        <v>830</v>
      </c>
      <c r="N10" s="272" t="s">
        <v>827</v>
      </c>
      <c r="O10" s="16"/>
    </row>
    <row r="11" spans="1:15" ht="2.25" hidden="1" customHeight="1">
      <c r="A11" s="119">
        <v>6</v>
      </c>
      <c r="B11" s="268"/>
      <c r="C11" s="45" t="s">
        <v>516</v>
      </c>
      <c r="D11" s="1"/>
      <c r="E11" s="289">
        <v>42569</v>
      </c>
      <c r="F11" s="1"/>
      <c r="G11" s="1"/>
      <c r="H11" s="289"/>
      <c r="I11" s="289"/>
      <c r="J11" s="86"/>
      <c r="K11" s="28"/>
      <c r="L11" s="272" t="s">
        <v>524</v>
      </c>
      <c r="M11" s="272" t="s">
        <v>831</v>
      </c>
      <c r="N11" s="272" t="s">
        <v>827</v>
      </c>
      <c r="O11" s="86"/>
    </row>
    <row r="12" spans="1:15" ht="64.5" customHeight="1">
      <c r="A12" s="119">
        <v>5</v>
      </c>
      <c r="B12" s="272" t="s">
        <v>814</v>
      </c>
      <c r="C12" s="45" t="s">
        <v>888</v>
      </c>
      <c r="D12" s="15">
        <v>630.72</v>
      </c>
      <c r="E12" s="289">
        <v>42569</v>
      </c>
      <c r="F12" s="272" t="s">
        <v>711</v>
      </c>
      <c r="G12" s="67">
        <v>526.49842000000001</v>
      </c>
      <c r="H12" s="289">
        <v>43174</v>
      </c>
      <c r="I12" s="289">
        <v>43538</v>
      </c>
      <c r="J12" s="272" t="s">
        <v>1164</v>
      </c>
      <c r="K12" s="21">
        <v>0.27</v>
      </c>
      <c r="L12" s="107">
        <v>114.02943999999999</v>
      </c>
      <c r="M12" s="272" t="s">
        <v>831</v>
      </c>
      <c r="N12" s="272" t="s">
        <v>827</v>
      </c>
      <c r="O12" s="272"/>
    </row>
    <row r="13" spans="1:15" ht="1.5" hidden="1" customHeight="1">
      <c r="A13" s="119">
        <v>6</v>
      </c>
      <c r="B13" s="268"/>
      <c r="C13" s="45" t="s">
        <v>517</v>
      </c>
      <c r="D13" s="15">
        <v>630.72</v>
      </c>
      <c r="E13" s="289">
        <v>42569</v>
      </c>
      <c r="F13" s="1"/>
      <c r="G13" s="1"/>
      <c r="H13" s="289"/>
      <c r="I13" s="289"/>
      <c r="J13" s="86"/>
      <c r="K13" s="28"/>
      <c r="L13" s="272" t="s">
        <v>523</v>
      </c>
      <c r="M13" s="272" t="s">
        <v>826</v>
      </c>
      <c r="N13" s="272" t="s">
        <v>827</v>
      </c>
      <c r="O13" s="86"/>
    </row>
    <row r="14" spans="1:15" ht="82.5" customHeight="1">
      <c r="A14" s="119">
        <v>6</v>
      </c>
      <c r="B14" s="272" t="s">
        <v>791</v>
      </c>
      <c r="C14" s="45" t="s">
        <v>889</v>
      </c>
      <c r="D14" s="15">
        <v>630.72</v>
      </c>
      <c r="E14" s="289">
        <v>42569</v>
      </c>
      <c r="F14" s="272" t="s">
        <v>622</v>
      </c>
      <c r="G14" s="67">
        <v>509.80358000000001</v>
      </c>
      <c r="H14" s="289">
        <v>42984</v>
      </c>
      <c r="I14" s="289">
        <v>43348</v>
      </c>
      <c r="J14" s="254" t="s">
        <v>8</v>
      </c>
      <c r="K14" s="189">
        <v>1</v>
      </c>
      <c r="L14" s="107">
        <v>192.43</v>
      </c>
      <c r="M14" s="272" t="s">
        <v>826</v>
      </c>
      <c r="N14" s="272" t="s">
        <v>827</v>
      </c>
      <c r="O14" s="272"/>
    </row>
    <row r="15" spans="1:15" ht="71.25" customHeight="1">
      <c r="A15" s="119">
        <v>7</v>
      </c>
      <c r="B15" s="272" t="s">
        <v>791</v>
      </c>
      <c r="C15" s="45" t="s">
        <v>890</v>
      </c>
      <c r="D15" s="15">
        <v>630.72</v>
      </c>
      <c r="E15" s="289">
        <v>42569</v>
      </c>
      <c r="F15" s="58" t="s">
        <v>435</v>
      </c>
      <c r="G15" s="67">
        <v>529.95839000000001</v>
      </c>
      <c r="H15" s="289" t="s">
        <v>1</v>
      </c>
      <c r="I15" s="289" t="s">
        <v>1</v>
      </c>
      <c r="J15" s="272" t="s">
        <v>1076</v>
      </c>
      <c r="K15" s="21">
        <v>0.1</v>
      </c>
      <c r="L15" s="272">
        <v>0</v>
      </c>
      <c r="M15" s="272" t="s">
        <v>826</v>
      </c>
      <c r="N15" s="272" t="s">
        <v>827</v>
      </c>
      <c r="O15" s="272"/>
    </row>
    <row r="16" spans="1:15" ht="0.75" customHeight="1">
      <c r="A16" s="119">
        <v>8</v>
      </c>
      <c r="B16" s="268"/>
      <c r="C16" s="45" t="s">
        <v>518</v>
      </c>
      <c r="D16" s="15">
        <v>630.72</v>
      </c>
      <c r="E16" s="289">
        <v>42569</v>
      </c>
      <c r="F16" s="1"/>
      <c r="G16" s="1"/>
      <c r="H16" s="289"/>
      <c r="I16" s="289"/>
      <c r="J16" s="86"/>
      <c r="K16" s="28"/>
      <c r="L16" s="272">
        <v>0</v>
      </c>
      <c r="M16" s="106" t="s">
        <v>830</v>
      </c>
      <c r="N16" s="272" t="s">
        <v>827</v>
      </c>
      <c r="O16" s="86"/>
    </row>
    <row r="17" spans="1:15" ht="45">
      <c r="A17" s="119">
        <v>8</v>
      </c>
      <c r="B17" s="272" t="s">
        <v>708</v>
      </c>
      <c r="C17" s="45" t="s">
        <v>891</v>
      </c>
      <c r="D17" s="15">
        <v>630.72</v>
      </c>
      <c r="E17" s="289">
        <v>42569</v>
      </c>
      <c r="F17" s="58" t="s">
        <v>656</v>
      </c>
      <c r="G17" s="67">
        <v>530.23262</v>
      </c>
      <c r="H17" s="289">
        <v>43041</v>
      </c>
      <c r="I17" s="289">
        <v>43405</v>
      </c>
      <c r="J17" s="86"/>
      <c r="K17" s="28"/>
      <c r="L17" s="272">
        <v>0</v>
      </c>
      <c r="M17" s="272" t="s">
        <v>831</v>
      </c>
      <c r="N17" s="106" t="s">
        <v>829</v>
      </c>
      <c r="O17" s="272" t="s">
        <v>1035</v>
      </c>
    </row>
    <row r="18" spans="1:15" ht="101.25" customHeight="1">
      <c r="A18" s="119">
        <v>9</v>
      </c>
      <c r="B18" s="272" t="s">
        <v>512</v>
      </c>
      <c r="C18" s="45" t="s">
        <v>892</v>
      </c>
      <c r="D18" s="15">
        <v>630.72</v>
      </c>
      <c r="E18" s="289">
        <v>42569</v>
      </c>
      <c r="F18" s="272" t="s">
        <v>753</v>
      </c>
      <c r="G18" s="67">
        <v>535.82962999999995</v>
      </c>
      <c r="H18" s="289">
        <v>43071</v>
      </c>
      <c r="I18" s="289">
        <v>43435</v>
      </c>
      <c r="J18" s="272" t="s">
        <v>1132</v>
      </c>
      <c r="K18" s="21">
        <v>0.25</v>
      </c>
      <c r="L18" s="272">
        <v>125.11</v>
      </c>
      <c r="M18" s="106" t="s">
        <v>832</v>
      </c>
      <c r="N18" s="106" t="s">
        <v>829</v>
      </c>
      <c r="O18" s="86"/>
    </row>
    <row r="19" spans="1:15" ht="1.5" hidden="1" customHeight="1">
      <c r="A19" s="119">
        <v>15</v>
      </c>
      <c r="B19" s="268"/>
      <c r="C19" s="45" t="s">
        <v>519</v>
      </c>
      <c r="D19" s="15">
        <v>630.72</v>
      </c>
      <c r="E19" s="289">
        <v>42569</v>
      </c>
      <c r="F19" s="1"/>
      <c r="G19" s="1"/>
      <c r="H19" s="289"/>
      <c r="I19" s="289"/>
      <c r="J19" s="86"/>
      <c r="K19" s="28"/>
      <c r="L19" s="272" t="s">
        <v>523</v>
      </c>
      <c r="M19" s="106" t="s">
        <v>832</v>
      </c>
      <c r="N19" s="106" t="s">
        <v>829</v>
      </c>
      <c r="O19" s="86"/>
    </row>
    <row r="20" spans="1:15" ht="0.75" hidden="1" customHeight="1">
      <c r="A20" s="119">
        <v>18</v>
      </c>
      <c r="B20" s="268"/>
      <c r="C20" s="45" t="s">
        <v>520</v>
      </c>
      <c r="D20" s="15">
        <v>630.72</v>
      </c>
      <c r="E20" s="289">
        <v>42569</v>
      </c>
      <c r="F20" s="1"/>
      <c r="G20" s="1"/>
      <c r="H20" s="289"/>
      <c r="I20" s="289"/>
      <c r="J20" s="86"/>
      <c r="K20" s="28"/>
      <c r="L20" s="272"/>
      <c r="M20" s="106" t="s">
        <v>832</v>
      </c>
      <c r="N20" s="106" t="s">
        <v>829</v>
      </c>
      <c r="O20" s="86"/>
    </row>
    <row r="21" spans="1:15" ht="60">
      <c r="A21" s="119">
        <v>10</v>
      </c>
      <c r="B21" s="272" t="s">
        <v>680</v>
      </c>
      <c r="C21" s="45" t="s">
        <v>893</v>
      </c>
      <c r="D21" s="15">
        <v>630.72</v>
      </c>
      <c r="E21" s="289">
        <v>42569</v>
      </c>
      <c r="F21" s="58" t="s">
        <v>763</v>
      </c>
      <c r="G21" s="67">
        <v>508.34321</v>
      </c>
      <c r="H21" s="289">
        <v>43104</v>
      </c>
      <c r="I21" s="289">
        <v>43468</v>
      </c>
      <c r="J21" s="16" t="s">
        <v>1139</v>
      </c>
      <c r="K21" s="21">
        <v>0.48</v>
      </c>
      <c r="L21" s="231">
        <v>229.45357000000001</v>
      </c>
      <c r="M21" s="272" t="s">
        <v>830</v>
      </c>
      <c r="N21" s="272" t="s">
        <v>827</v>
      </c>
      <c r="O21" s="16"/>
    </row>
    <row r="22" spans="1:15" ht="60" customHeight="1">
      <c r="A22" s="119">
        <v>11</v>
      </c>
      <c r="B22" s="272" t="s">
        <v>680</v>
      </c>
      <c r="C22" s="45" t="s">
        <v>894</v>
      </c>
      <c r="D22" s="15">
        <v>630.72</v>
      </c>
      <c r="E22" s="289">
        <v>42569</v>
      </c>
      <c r="F22" s="58" t="s">
        <v>660</v>
      </c>
      <c r="G22" s="67">
        <v>461.10012999999998</v>
      </c>
      <c r="H22" s="289">
        <v>43041</v>
      </c>
      <c r="I22" s="289">
        <v>43405</v>
      </c>
      <c r="J22" s="272" t="s">
        <v>1140</v>
      </c>
      <c r="K22" s="21">
        <v>0.25</v>
      </c>
      <c r="L22" s="231">
        <v>111.03572</v>
      </c>
      <c r="M22" s="272" t="s">
        <v>830</v>
      </c>
      <c r="N22" s="272" t="s">
        <v>827</v>
      </c>
      <c r="O22" s="272"/>
    </row>
    <row r="23" spans="1:15" ht="58.5" customHeight="1">
      <c r="A23" s="119">
        <v>12</v>
      </c>
      <c r="B23" s="272" t="s">
        <v>680</v>
      </c>
      <c r="C23" s="45" t="s">
        <v>895</v>
      </c>
      <c r="D23" s="15">
        <v>630.72</v>
      </c>
      <c r="E23" s="289">
        <v>42569</v>
      </c>
      <c r="F23" s="58" t="s">
        <v>619</v>
      </c>
      <c r="G23" s="67">
        <v>543.04822000000001</v>
      </c>
      <c r="H23" s="289">
        <v>43046</v>
      </c>
      <c r="I23" s="289">
        <v>43410</v>
      </c>
      <c r="J23" s="16" t="s">
        <v>1139</v>
      </c>
      <c r="K23" s="21">
        <v>0.4</v>
      </c>
      <c r="L23" s="231">
        <v>200.65208000000001</v>
      </c>
      <c r="M23" s="272" t="s">
        <v>830</v>
      </c>
      <c r="N23" s="272" t="s">
        <v>827</v>
      </c>
      <c r="O23" s="16"/>
    </row>
    <row r="24" spans="1:15" ht="85.5" customHeight="1">
      <c r="A24" s="119">
        <v>13</v>
      </c>
      <c r="B24" s="16" t="s">
        <v>682</v>
      </c>
      <c r="C24" s="45" t="s">
        <v>1067</v>
      </c>
      <c r="D24" s="15">
        <v>630.72</v>
      </c>
      <c r="E24" s="289">
        <v>42569</v>
      </c>
      <c r="F24" s="271" t="s">
        <v>1050</v>
      </c>
      <c r="G24" s="287">
        <v>530.42782999999997</v>
      </c>
      <c r="H24" s="289"/>
      <c r="I24" s="289"/>
      <c r="J24" s="86"/>
      <c r="K24" s="21"/>
      <c r="L24" s="272"/>
      <c r="M24" s="272" t="s">
        <v>830</v>
      </c>
      <c r="N24" s="272" t="s">
        <v>827</v>
      </c>
      <c r="O24" s="264" t="s">
        <v>1051</v>
      </c>
    </row>
    <row r="25" spans="1:15" s="7" customFormat="1" ht="45">
      <c r="A25" s="119">
        <v>14</v>
      </c>
      <c r="B25" s="16" t="s">
        <v>682</v>
      </c>
      <c r="C25" s="6" t="s">
        <v>896</v>
      </c>
      <c r="D25" s="15">
        <v>630.72</v>
      </c>
      <c r="E25" s="289">
        <v>42569</v>
      </c>
      <c r="F25" s="16" t="s">
        <v>616</v>
      </c>
      <c r="G25" s="48">
        <v>521.63926000000004</v>
      </c>
      <c r="H25" s="289">
        <v>42999</v>
      </c>
      <c r="I25" s="289">
        <v>43363</v>
      </c>
      <c r="J25" s="16" t="s">
        <v>620</v>
      </c>
      <c r="K25" s="21">
        <v>0.7</v>
      </c>
      <c r="L25" s="48">
        <v>256.99516999999997</v>
      </c>
      <c r="M25" s="272" t="s">
        <v>830</v>
      </c>
      <c r="N25" s="272" t="s">
        <v>827</v>
      </c>
      <c r="O25" s="16"/>
    </row>
    <row r="26" spans="1:15" ht="78.75">
      <c r="A26" s="119">
        <v>15</v>
      </c>
      <c r="B26" s="272" t="s">
        <v>793</v>
      </c>
      <c r="C26" s="45" t="s">
        <v>897</v>
      </c>
      <c r="D26" s="15">
        <v>630.72</v>
      </c>
      <c r="E26" s="289">
        <v>42569</v>
      </c>
      <c r="F26" s="58" t="s">
        <v>659</v>
      </c>
      <c r="G26" s="48">
        <v>530.45496000000003</v>
      </c>
      <c r="H26" s="289">
        <v>43112</v>
      </c>
      <c r="I26" s="289">
        <v>43476</v>
      </c>
      <c r="J26" s="425" t="s">
        <v>1154</v>
      </c>
      <c r="K26" s="21">
        <v>0.2</v>
      </c>
      <c r="L26" s="107">
        <v>129</v>
      </c>
      <c r="M26" s="272" t="s">
        <v>831</v>
      </c>
      <c r="N26" s="106" t="s">
        <v>829</v>
      </c>
      <c r="O26" s="272"/>
    </row>
    <row r="27" spans="1:15" ht="60">
      <c r="A27" s="119">
        <v>16</v>
      </c>
      <c r="B27" s="272" t="s">
        <v>796</v>
      </c>
      <c r="C27" s="45" t="s">
        <v>898</v>
      </c>
      <c r="D27" s="15">
        <v>630.72</v>
      </c>
      <c r="E27" s="289">
        <v>42569</v>
      </c>
      <c r="F27" s="119" t="s">
        <v>584</v>
      </c>
      <c r="G27" s="67">
        <v>556.09636999999998</v>
      </c>
      <c r="H27" s="289">
        <v>42860</v>
      </c>
      <c r="I27" s="289">
        <v>43224</v>
      </c>
      <c r="J27" s="272" t="s">
        <v>1072</v>
      </c>
      <c r="K27" s="21">
        <v>0.35</v>
      </c>
      <c r="L27" s="272">
        <v>200.38</v>
      </c>
      <c r="M27" s="272" t="s">
        <v>828</v>
      </c>
      <c r="N27" s="106" t="s">
        <v>829</v>
      </c>
      <c r="O27" s="272"/>
    </row>
    <row r="28" spans="1:15" ht="63">
      <c r="A28" s="119">
        <v>17</v>
      </c>
      <c r="B28" s="272" t="s">
        <v>683</v>
      </c>
      <c r="C28" s="45" t="s">
        <v>899</v>
      </c>
      <c r="D28" s="15">
        <v>630.72</v>
      </c>
      <c r="E28" s="289">
        <v>42569</v>
      </c>
      <c r="F28" s="119" t="s">
        <v>585</v>
      </c>
      <c r="G28" s="67">
        <v>529.79984999999999</v>
      </c>
      <c r="H28" s="289">
        <v>42914</v>
      </c>
      <c r="I28" s="289">
        <v>43278</v>
      </c>
      <c r="J28" s="425" t="s">
        <v>1153</v>
      </c>
      <c r="K28" s="21">
        <v>0.65</v>
      </c>
      <c r="L28" s="272">
        <f>195.64+60</f>
        <v>255.64</v>
      </c>
      <c r="M28" s="272" t="s">
        <v>828</v>
      </c>
      <c r="N28" s="106" t="s">
        <v>829</v>
      </c>
      <c r="O28" s="272"/>
    </row>
    <row r="29" spans="1:15" ht="78" customHeight="1">
      <c r="A29" s="119">
        <v>18</v>
      </c>
      <c r="B29" s="272" t="s">
        <v>683</v>
      </c>
      <c r="C29" s="45" t="s">
        <v>900</v>
      </c>
      <c r="D29" s="15">
        <v>630.72</v>
      </c>
      <c r="E29" s="289">
        <v>42569</v>
      </c>
      <c r="F29" s="272" t="s">
        <v>713</v>
      </c>
      <c r="G29" s="67">
        <v>530.30678</v>
      </c>
      <c r="H29" s="289">
        <v>43237</v>
      </c>
      <c r="I29" s="289">
        <v>43601</v>
      </c>
      <c r="J29" s="425" t="s">
        <v>1142</v>
      </c>
      <c r="K29" s="21">
        <v>0.15</v>
      </c>
      <c r="L29" s="272">
        <v>0</v>
      </c>
      <c r="M29" s="272" t="s">
        <v>828</v>
      </c>
      <c r="N29" s="106" t="s">
        <v>829</v>
      </c>
      <c r="O29" s="272"/>
    </row>
    <row r="30" spans="1:15" ht="60" customHeight="1">
      <c r="A30" s="119">
        <v>19</v>
      </c>
      <c r="B30" s="272" t="s">
        <v>683</v>
      </c>
      <c r="C30" s="45" t="s">
        <v>901</v>
      </c>
      <c r="D30" s="15">
        <v>630.72</v>
      </c>
      <c r="E30" s="289">
        <v>42569</v>
      </c>
      <c r="F30" s="272" t="s">
        <v>658</v>
      </c>
      <c r="G30" s="67">
        <v>521.98433999999997</v>
      </c>
      <c r="H30" s="289">
        <v>43046</v>
      </c>
      <c r="I30" s="289">
        <v>43410</v>
      </c>
      <c r="J30" s="272" t="s">
        <v>1155</v>
      </c>
      <c r="K30" s="21">
        <v>0.6</v>
      </c>
      <c r="L30" s="107">
        <v>329.1</v>
      </c>
      <c r="M30" s="272" t="s">
        <v>828</v>
      </c>
      <c r="N30" s="106" t="s">
        <v>829</v>
      </c>
      <c r="O30" s="272"/>
    </row>
    <row r="31" spans="1:15" ht="58.5" customHeight="1">
      <c r="A31" s="119">
        <v>20</v>
      </c>
      <c r="B31" s="272" t="s">
        <v>683</v>
      </c>
      <c r="C31" s="45" t="s">
        <v>902</v>
      </c>
      <c r="D31" s="15">
        <v>630.72</v>
      </c>
      <c r="E31" s="289">
        <v>42569</v>
      </c>
      <c r="F31" s="272" t="s">
        <v>710</v>
      </c>
      <c r="G31" s="67">
        <v>528.90362000000005</v>
      </c>
      <c r="H31" s="289">
        <v>43218</v>
      </c>
      <c r="I31" s="289">
        <v>43582</v>
      </c>
      <c r="J31" s="86"/>
      <c r="K31" s="21"/>
      <c r="L31" s="272">
        <v>0</v>
      </c>
      <c r="M31" s="272" t="s">
        <v>828</v>
      </c>
      <c r="N31" s="106" t="s">
        <v>829</v>
      </c>
      <c r="O31" s="272" t="s">
        <v>1021</v>
      </c>
    </row>
    <row r="32" spans="1:15" ht="63">
      <c r="A32" s="119">
        <v>21</v>
      </c>
      <c r="B32" s="272" t="s">
        <v>795</v>
      </c>
      <c r="C32" s="45" t="s">
        <v>903</v>
      </c>
      <c r="D32" s="15">
        <v>630.72</v>
      </c>
      <c r="E32" s="289">
        <v>42569</v>
      </c>
      <c r="F32" s="119" t="s">
        <v>586</v>
      </c>
      <c r="G32" s="67">
        <v>529.21024</v>
      </c>
      <c r="H32" s="289">
        <v>42902</v>
      </c>
      <c r="I32" s="289">
        <v>43266</v>
      </c>
      <c r="J32" s="425" t="s">
        <v>1162</v>
      </c>
      <c r="K32" s="21">
        <v>0.75</v>
      </c>
      <c r="L32" s="272">
        <v>122.25</v>
      </c>
      <c r="M32" s="272" t="s">
        <v>831</v>
      </c>
      <c r="N32" s="106" t="s">
        <v>829</v>
      </c>
      <c r="O32" s="272"/>
    </row>
    <row r="33" spans="1:15" ht="78" customHeight="1">
      <c r="A33" s="119">
        <v>22</v>
      </c>
      <c r="B33" s="272" t="s">
        <v>708</v>
      </c>
      <c r="C33" s="45" t="s">
        <v>904</v>
      </c>
      <c r="D33" s="15">
        <v>630.72</v>
      </c>
      <c r="E33" s="289">
        <v>42569</v>
      </c>
      <c r="F33" s="58" t="s">
        <v>309</v>
      </c>
      <c r="G33" s="67">
        <v>526.67637999999999</v>
      </c>
      <c r="H33" s="289">
        <v>43237</v>
      </c>
      <c r="I33" s="289">
        <v>43601</v>
      </c>
      <c r="J33" s="272" t="s">
        <v>494</v>
      </c>
      <c r="K33" s="21">
        <v>0.14000000000000001</v>
      </c>
      <c r="L33" s="272">
        <v>0</v>
      </c>
      <c r="M33" s="272" t="s">
        <v>828</v>
      </c>
      <c r="N33" s="106" t="s">
        <v>829</v>
      </c>
      <c r="O33" s="272"/>
    </row>
    <row r="34" spans="1:15" ht="48" customHeight="1">
      <c r="A34" s="119">
        <v>23</v>
      </c>
      <c r="B34" s="272" t="s">
        <v>812</v>
      </c>
      <c r="C34" s="45" t="s">
        <v>521</v>
      </c>
      <c r="D34" s="15">
        <v>630.72</v>
      </c>
      <c r="E34" s="289">
        <v>42569</v>
      </c>
      <c r="F34" s="119"/>
      <c r="G34" s="1"/>
      <c r="H34" s="289"/>
      <c r="I34" s="289"/>
      <c r="J34" s="272"/>
      <c r="K34" s="21"/>
      <c r="L34" s="272">
        <v>0</v>
      </c>
      <c r="M34" s="106" t="s">
        <v>826</v>
      </c>
      <c r="N34" s="106" t="s">
        <v>827</v>
      </c>
      <c r="O34" s="272"/>
    </row>
    <row r="35" spans="1:15" ht="60">
      <c r="A35" s="119">
        <v>24</v>
      </c>
      <c r="B35" s="272" t="s">
        <v>684</v>
      </c>
      <c r="C35" s="45" t="s">
        <v>905</v>
      </c>
      <c r="D35" s="15">
        <v>630.72</v>
      </c>
      <c r="E35" s="289">
        <v>42569</v>
      </c>
      <c r="F35" s="272" t="s">
        <v>604</v>
      </c>
      <c r="G35" s="67">
        <v>527.23031000000003</v>
      </c>
      <c r="H35" s="289">
        <v>43129</v>
      </c>
      <c r="I35" s="289">
        <v>43493</v>
      </c>
      <c r="J35" s="272" t="s">
        <v>690</v>
      </c>
      <c r="K35" s="21">
        <v>0.6</v>
      </c>
      <c r="L35" s="272">
        <v>243.05</v>
      </c>
      <c r="M35" s="272" t="s">
        <v>830</v>
      </c>
      <c r="N35" s="106" t="s">
        <v>827</v>
      </c>
      <c r="O35" s="272"/>
    </row>
    <row r="36" spans="1:15" ht="78" customHeight="1">
      <c r="A36" s="119">
        <v>25</v>
      </c>
      <c r="B36" s="272" t="s">
        <v>684</v>
      </c>
      <c r="C36" s="45" t="s">
        <v>906</v>
      </c>
      <c r="D36" s="15">
        <v>630.72</v>
      </c>
      <c r="E36" s="289">
        <v>42569</v>
      </c>
      <c r="F36" s="272" t="s">
        <v>617</v>
      </c>
      <c r="G36" s="67">
        <v>530.06527000000006</v>
      </c>
      <c r="H36" s="289">
        <v>42965</v>
      </c>
      <c r="I36" s="289">
        <v>43329</v>
      </c>
      <c r="J36" s="272" t="s">
        <v>1</v>
      </c>
      <c r="K36" s="21"/>
      <c r="L36" s="272">
        <v>0</v>
      </c>
      <c r="M36" s="272" t="s">
        <v>830</v>
      </c>
      <c r="N36" s="106" t="s">
        <v>827</v>
      </c>
      <c r="O36" s="272" t="s">
        <v>1042</v>
      </c>
    </row>
    <row r="37" spans="1:15" ht="45">
      <c r="A37" s="119">
        <v>26</v>
      </c>
      <c r="B37" s="272" t="s">
        <v>838</v>
      </c>
      <c r="C37" s="45" t="s">
        <v>907</v>
      </c>
      <c r="D37" s="15">
        <v>630.72</v>
      </c>
      <c r="E37" s="289">
        <v>42569</v>
      </c>
      <c r="F37" s="58" t="s">
        <v>661</v>
      </c>
      <c r="G37" s="67">
        <v>513.01620000000003</v>
      </c>
      <c r="H37" s="289">
        <v>43158</v>
      </c>
      <c r="I37" s="289">
        <v>43522</v>
      </c>
      <c r="J37" s="272" t="s">
        <v>1175</v>
      </c>
      <c r="K37" s="21">
        <v>0.4</v>
      </c>
      <c r="L37" s="107">
        <v>117</v>
      </c>
      <c r="M37" s="272" t="s">
        <v>826</v>
      </c>
      <c r="N37" s="106" t="s">
        <v>827</v>
      </c>
      <c r="O37" s="272"/>
    </row>
    <row r="38" spans="1:15" ht="60">
      <c r="A38" s="119">
        <v>27</v>
      </c>
      <c r="B38" s="272" t="s">
        <v>685</v>
      </c>
      <c r="C38" s="45" t="s">
        <v>908</v>
      </c>
      <c r="D38" s="15">
        <v>630.72</v>
      </c>
      <c r="E38" s="289">
        <v>42569</v>
      </c>
      <c r="F38" s="272" t="s">
        <v>630</v>
      </c>
      <c r="G38" s="67">
        <v>509.37387000000001</v>
      </c>
      <c r="H38" s="289">
        <v>42930</v>
      </c>
      <c r="I38" s="289">
        <v>43294</v>
      </c>
      <c r="J38" s="272" t="s">
        <v>1163</v>
      </c>
      <c r="K38" s="21">
        <v>0.18</v>
      </c>
      <c r="L38" s="272">
        <v>68.27</v>
      </c>
      <c r="M38" s="272" t="s">
        <v>830</v>
      </c>
      <c r="N38" s="106" t="s">
        <v>827</v>
      </c>
      <c r="O38" s="272" t="s">
        <v>1036</v>
      </c>
    </row>
    <row r="39" spans="1:15" ht="78.75">
      <c r="A39" s="119">
        <v>28</v>
      </c>
      <c r="B39" s="272" t="s">
        <v>513</v>
      </c>
      <c r="C39" s="45" t="s">
        <v>909</v>
      </c>
      <c r="D39" s="15">
        <v>630.72</v>
      </c>
      <c r="E39" s="289">
        <v>42569</v>
      </c>
      <c r="F39" s="272" t="s">
        <v>657</v>
      </c>
      <c r="G39" s="67">
        <v>521.35877000000005</v>
      </c>
      <c r="H39" s="289">
        <v>43017</v>
      </c>
      <c r="I39" s="289">
        <v>43381</v>
      </c>
      <c r="J39" s="425" t="s">
        <v>1161</v>
      </c>
      <c r="K39" s="21">
        <v>0.3</v>
      </c>
      <c r="L39" s="107">
        <v>137.36702</v>
      </c>
      <c r="M39" s="272" t="s">
        <v>828</v>
      </c>
      <c r="N39" s="106" t="s">
        <v>829</v>
      </c>
      <c r="O39" s="272"/>
    </row>
    <row r="40" spans="1:15" ht="63.75" customHeight="1">
      <c r="A40" s="119">
        <v>29</v>
      </c>
      <c r="B40" s="272" t="s">
        <v>513</v>
      </c>
      <c r="C40" s="45" t="s">
        <v>910</v>
      </c>
      <c r="D40" s="15">
        <v>630.72</v>
      </c>
      <c r="E40" s="289">
        <v>42569</v>
      </c>
      <c r="F40" s="272" t="s">
        <v>657</v>
      </c>
      <c r="G40" s="67">
        <v>521.48105999999996</v>
      </c>
      <c r="H40" s="289">
        <v>43017</v>
      </c>
      <c r="I40" s="289">
        <v>43381</v>
      </c>
      <c r="J40" s="272" t="s">
        <v>1156</v>
      </c>
      <c r="K40" s="21">
        <v>0.35</v>
      </c>
      <c r="L40" s="272">
        <v>140.4</v>
      </c>
      <c r="M40" s="272" t="s">
        <v>828</v>
      </c>
      <c r="N40" s="106" t="s">
        <v>829</v>
      </c>
      <c r="O40" s="272"/>
    </row>
    <row r="41" spans="1:15" ht="67.5" customHeight="1">
      <c r="A41" s="119">
        <v>30</v>
      </c>
      <c r="B41" s="272" t="s">
        <v>840</v>
      </c>
      <c r="C41" s="45" t="s">
        <v>911</v>
      </c>
      <c r="D41" s="15">
        <v>630.72</v>
      </c>
      <c r="E41" s="289">
        <v>42569</v>
      </c>
      <c r="F41" s="119"/>
      <c r="G41" s="1"/>
      <c r="H41" s="289"/>
      <c r="I41" s="289"/>
      <c r="J41" s="86"/>
      <c r="K41" s="21"/>
      <c r="L41" s="272">
        <v>0</v>
      </c>
      <c r="M41" s="106" t="s">
        <v>835</v>
      </c>
      <c r="N41" s="106" t="s">
        <v>829</v>
      </c>
      <c r="O41" s="272" t="s">
        <v>748</v>
      </c>
    </row>
    <row r="42" spans="1:15" ht="64.5" customHeight="1">
      <c r="A42" s="58">
        <v>31</v>
      </c>
      <c r="B42" s="272" t="s">
        <v>840</v>
      </c>
      <c r="C42" s="45" t="s">
        <v>912</v>
      </c>
      <c r="D42" s="15">
        <v>630.72</v>
      </c>
      <c r="E42" s="289">
        <v>42569</v>
      </c>
      <c r="F42" s="119" t="s">
        <v>587</v>
      </c>
      <c r="G42" s="67">
        <v>511.94671</v>
      </c>
      <c r="H42" s="289">
        <v>42936</v>
      </c>
      <c r="I42" s="289">
        <v>43300</v>
      </c>
      <c r="J42" s="272" t="s">
        <v>1070</v>
      </c>
      <c r="K42" s="21">
        <v>0.35</v>
      </c>
      <c r="L42" s="231">
        <v>170</v>
      </c>
      <c r="M42" s="106" t="s">
        <v>835</v>
      </c>
      <c r="N42" s="106" t="s">
        <v>829</v>
      </c>
      <c r="O42" s="272"/>
    </row>
    <row r="43" spans="1:15" ht="66" customHeight="1">
      <c r="A43" s="119">
        <v>32</v>
      </c>
      <c r="B43" s="272" t="s">
        <v>514</v>
      </c>
      <c r="C43" s="45" t="s">
        <v>913</v>
      </c>
      <c r="D43" s="15">
        <v>630.72</v>
      </c>
      <c r="E43" s="289">
        <v>42569</v>
      </c>
      <c r="F43" s="58" t="s">
        <v>309</v>
      </c>
      <c r="G43" s="121">
        <v>530.03</v>
      </c>
      <c r="H43" s="289">
        <v>42872</v>
      </c>
      <c r="I43" s="289">
        <v>43236</v>
      </c>
      <c r="J43" s="86"/>
      <c r="K43" s="21"/>
      <c r="L43" s="272"/>
      <c r="M43" s="106" t="s">
        <v>826</v>
      </c>
      <c r="N43" s="106" t="s">
        <v>829</v>
      </c>
      <c r="O43" s="272" t="s">
        <v>1040</v>
      </c>
    </row>
    <row r="44" spans="1:15" ht="45">
      <c r="A44" s="119">
        <v>33</v>
      </c>
      <c r="B44" s="272" t="s">
        <v>510</v>
      </c>
      <c r="C44" s="45" t="s">
        <v>914</v>
      </c>
      <c r="D44" s="15">
        <v>630.72</v>
      </c>
      <c r="E44" s="289">
        <v>42569</v>
      </c>
      <c r="F44" s="119" t="s">
        <v>588</v>
      </c>
      <c r="G44" s="67">
        <v>529.63550999999995</v>
      </c>
      <c r="H44" s="289">
        <v>42936</v>
      </c>
      <c r="I44" s="289">
        <v>43300</v>
      </c>
      <c r="J44" s="272" t="s">
        <v>958</v>
      </c>
      <c r="K44" s="21">
        <v>0.75</v>
      </c>
      <c r="L44" s="272">
        <v>372.89</v>
      </c>
      <c r="M44" s="272" t="s">
        <v>828</v>
      </c>
      <c r="N44" s="106" t="s">
        <v>829</v>
      </c>
      <c r="O44" s="272"/>
    </row>
    <row r="45" spans="1:15" ht="45">
      <c r="A45" s="119">
        <v>34</v>
      </c>
      <c r="B45" s="272" t="s">
        <v>510</v>
      </c>
      <c r="C45" s="45" t="s">
        <v>915</v>
      </c>
      <c r="D45" s="15">
        <v>630.72</v>
      </c>
      <c r="E45" s="289">
        <v>42569</v>
      </c>
      <c r="F45" s="272" t="s">
        <v>630</v>
      </c>
      <c r="G45" s="67">
        <v>540.68934999999999</v>
      </c>
      <c r="H45" s="289">
        <v>42902</v>
      </c>
      <c r="I45" s="289">
        <v>43266</v>
      </c>
      <c r="J45" s="272" t="s">
        <v>543</v>
      </c>
      <c r="K45" s="21">
        <v>0.2</v>
      </c>
      <c r="L45" s="272">
        <v>86.22</v>
      </c>
      <c r="M45" s="272" t="s">
        <v>831</v>
      </c>
      <c r="N45" s="106" t="s">
        <v>829</v>
      </c>
      <c r="O45" s="272"/>
    </row>
    <row r="46" spans="1:15" ht="87.75" customHeight="1">
      <c r="A46" s="119">
        <v>35</v>
      </c>
      <c r="B46" s="272" t="s">
        <v>515</v>
      </c>
      <c r="C46" s="45" t="s">
        <v>916</v>
      </c>
      <c r="D46" s="15">
        <v>630.72</v>
      </c>
      <c r="E46" s="289">
        <v>42569</v>
      </c>
      <c r="F46" s="272" t="s">
        <v>656</v>
      </c>
      <c r="G46" s="67">
        <v>529.59358999999995</v>
      </c>
      <c r="H46" s="289">
        <v>43097</v>
      </c>
      <c r="I46" s="289">
        <v>43461</v>
      </c>
      <c r="J46" s="272" t="s">
        <v>1157</v>
      </c>
      <c r="K46" s="21">
        <v>0.27</v>
      </c>
      <c r="L46" s="107">
        <v>65</v>
      </c>
      <c r="M46" s="106" t="s">
        <v>826</v>
      </c>
      <c r="N46" s="106" t="s">
        <v>829</v>
      </c>
      <c r="O46" s="272"/>
    </row>
    <row r="47" spans="1:15" ht="0.75" customHeight="1">
      <c r="A47" s="119">
        <v>19.6666666666667</v>
      </c>
      <c r="B47" s="268"/>
      <c r="C47" s="45" t="s">
        <v>522</v>
      </c>
      <c r="D47" s="15">
        <v>630.72</v>
      </c>
      <c r="E47" s="289">
        <v>42569</v>
      </c>
      <c r="F47" s="119"/>
      <c r="G47" s="1"/>
      <c r="H47" s="289"/>
      <c r="I47" s="289"/>
      <c r="J47" s="86"/>
      <c r="K47" s="21"/>
      <c r="L47" s="272"/>
      <c r="M47" s="106" t="s">
        <v>826</v>
      </c>
      <c r="N47" s="106" t="s">
        <v>829</v>
      </c>
      <c r="O47" s="272"/>
    </row>
    <row r="48" spans="1:15" ht="120.75" customHeight="1">
      <c r="A48" s="119">
        <v>36</v>
      </c>
      <c r="B48" s="272" t="s">
        <v>841</v>
      </c>
      <c r="C48" s="45" t="s">
        <v>917</v>
      </c>
      <c r="D48" s="15">
        <v>630.72</v>
      </c>
      <c r="E48" s="289">
        <v>42569</v>
      </c>
      <c r="F48" s="272" t="s">
        <v>655</v>
      </c>
      <c r="G48" s="67">
        <v>545.86508000000003</v>
      </c>
      <c r="H48" s="289">
        <v>42872</v>
      </c>
      <c r="I48" s="289">
        <v>43236</v>
      </c>
      <c r="J48" s="272" t="s">
        <v>1130</v>
      </c>
      <c r="K48" s="21">
        <v>0.5</v>
      </c>
      <c r="L48" s="107">
        <v>307.73651999999998</v>
      </c>
      <c r="M48" s="106" t="s">
        <v>832</v>
      </c>
      <c r="N48" s="106" t="s">
        <v>829</v>
      </c>
      <c r="O48" s="16"/>
    </row>
    <row r="49" spans="1:15" ht="91.5" customHeight="1">
      <c r="A49" s="119">
        <v>37</v>
      </c>
      <c r="B49" s="272" t="s">
        <v>841</v>
      </c>
      <c r="C49" s="45" t="s">
        <v>918</v>
      </c>
      <c r="D49" s="15">
        <v>630.72</v>
      </c>
      <c r="E49" s="289">
        <v>42569</v>
      </c>
      <c r="F49" s="272" t="s">
        <v>696</v>
      </c>
      <c r="G49" s="67">
        <v>523.16911000000005</v>
      </c>
      <c r="H49" s="289">
        <v>43046</v>
      </c>
      <c r="I49" s="289">
        <v>43410</v>
      </c>
      <c r="J49" s="272" t="s">
        <v>1131</v>
      </c>
      <c r="K49" s="21">
        <v>0.75</v>
      </c>
      <c r="L49" s="107">
        <v>371</v>
      </c>
      <c r="M49" s="106" t="s">
        <v>832</v>
      </c>
      <c r="N49" s="106" t="s">
        <v>829</v>
      </c>
      <c r="O49" s="86"/>
    </row>
    <row r="50" spans="1:15" ht="109.5" customHeight="1">
      <c r="A50" s="119">
        <v>38</v>
      </c>
      <c r="B50" s="272" t="s">
        <v>512</v>
      </c>
      <c r="C50" s="45" t="s">
        <v>961</v>
      </c>
      <c r="D50" s="15">
        <v>630.72</v>
      </c>
      <c r="E50" s="289">
        <v>42569</v>
      </c>
      <c r="F50" s="272" t="s">
        <v>699</v>
      </c>
      <c r="G50" s="119">
        <v>586.34</v>
      </c>
      <c r="H50" s="289">
        <v>43132</v>
      </c>
      <c r="I50" s="289">
        <v>43496</v>
      </c>
      <c r="J50" s="272" t="s">
        <v>1133</v>
      </c>
      <c r="K50" s="21">
        <v>0.55000000000000004</v>
      </c>
      <c r="L50" s="107">
        <v>309.03543999999999</v>
      </c>
      <c r="M50" s="106" t="s">
        <v>832</v>
      </c>
      <c r="N50" s="106" t="s">
        <v>829</v>
      </c>
      <c r="O50" s="272"/>
    </row>
    <row r="51" spans="1:15" ht="59.25" customHeight="1">
      <c r="A51" s="119">
        <v>39</v>
      </c>
      <c r="B51" s="272" t="s">
        <v>795</v>
      </c>
      <c r="C51" s="45" t="s">
        <v>919</v>
      </c>
      <c r="D51" s="15">
        <v>630.72</v>
      </c>
      <c r="E51" s="289">
        <v>42569</v>
      </c>
      <c r="F51" s="119"/>
      <c r="G51" s="1"/>
      <c r="H51" s="289"/>
      <c r="I51" s="289"/>
      <c r="J51" s="272" t="s">
        <v>80</v>
      </c>
      <c r="K51" s="21"/>
      <c r="L51" s="272">
        <v>0</v>
      </c>
      <c r="M51" s="272" t="s">
        <v>831</v>
      </c>
      <c r="N51" s="106" t="s">
        <v>829</v>
      </c>
      <c r="O51" s="272" t="s">
        <v>149</v>
      </c>
    </row>
    <row r="52" spans="1:15" ht="61.5" customHeight="1">
      <c r="A52" s="119">
        <v>40</v>
      </c>
      <c r="B52" s="272" t="s">
        <v>884</v>
      </c>
      <c r="C52" s="45" t="s">
        <v>920</v>
      </c>
      <c r="D52" s="15">
        <v>630.72</v>
      </c>
      <c r="E52" s="289">
        <v>42569</v>
      </c>
      <c r="F52" s="58" t="s">
        <v>659</v>
      </c>
      <c r="G52" s="67">
        <v>530.25391999999999</v>
      </c>
      <c r="H52" s="289">
        <v>43030</v>
      </c>
      <c r="I52" s="289">
        <v>43394</v>
      </c>
      <c r="J52" s="272" t="s">
        <v>1008</v>
      </c>
      <c r="K52" s="21"/>
      <c r="L52" s="272">
        <v>0</v>
      </c>
      <c r="M52" s="272" t="s">
        <v>828</v>
      </c>
      <c r="N52" s="106" t="s">
        <v>829</v>
      </c>
      <c r="O52" s="272"/>
    </row>
    <row r="53" spans="1:15" ht="72.75" customHeight="1">
      <c r="A53" s="119">
        <v>41</v>
      </c>
      <c r="B53" s="272" t="s">
        <v>885</v>
      </c>
      <c r="C53" s="45" t="s">
        <v>921</v>
      </c>
      <c r="D53" s="15">
        <v>630.72</v>
      </c>
      <c r="E53" s="289">
        <v>42569</v>
      </c>
      <c r="F53" s="272" t="s">
        <v>698</v>
      </c>
      <c r="G53" s="119">
        <v>529.94000000000005</v>
      </c>
      <c r="H53" s="289">
        <v>43144</v>
      </c>
      <c r="I53" s="289">
        <v>43508</v>
      </c>
      <c r="J53" s="272" t="s">
        <v>1082</v>
      </c>
      <c r="K53" s="21">
        <v>0.1</v>
      </c>
      <c r="L53" s="58">
        <v>0</v>
      </c>
      <c r="M53" s="272" t="s">
        <v>831</v>
      </c>
      <c r="N53" s="106" t="s">
        <v>829</v>
      </c>
      <c r="O53" s="272"/>
    </row>
    <row r="54" spans="1:15" ht="64.5" customHeight="1">
      <c r="A54" s="119">
        <v>42</v>
      </c>
      <c r="B54" s="272" t="s">
        <v>885</v>
      </c>
      <c r="C54" s="45" t="s">
        <v>922</v>
      </c>
      <c r="D54" s="15">
        <v>630.72</v>
      </c>
      <c r="E54" s="289">
        <v>42569</v>
      </c>
      <c r="F54" s="272" t="s">
        <v>698</v>
      </c>
      <c r="G54" s="119">
        <v>529.65</v>
      </c>
      <c r="H54" s="289">
        <v>43144</v>
      </c>
      <c r="I54" s="289">
        <v>43508</v>
      </c>
      <c r="J54" s="272" t="s">
        <v>80</v>
      </c>
      <c r="K54" s="21" t="s">
        <v>1</v>
      </c>
      <c r="L54" s="58">
        <v>0</v>
      </c>
      <c r="M54" s="272" t="s">
        <v>831</v>
      </c>
      <c r="N54" s="106" t="s">
        <v>829</v>
      </c>
      <c r="O54" s="272" t="s">
        <v>1093</v>
      </c>
    </row>
    <row r="55" spans="1:15" ht="65.25" customHeight="1">
      <c r="A55" s="119">
        <v>43</v>
      </c>
      <c r="B55" s="272" t="s">
        <v>885</v>
      </c>
      <c r="C55" s="45" t="s">
        <v>923</v>
      </c>
      <c r="D55" s="15">
        <v>630.72</v>
      </c>
      <c r="E55" s="289">
        <v>42569</v>
      </c>
      <c r="F55" s="272" t="s">
        <v>698</v>
      </c>
      <c r="G55" s="119">
        <v>529.91</v>
      </c>
      <c r="H55" s="289">
        <v>43144</v>
      </c>
      <c r="I55" s="289">
        <v>43508</v>
      </c>
      <c r="J55" s="272" t="s">
        <v>80</v>
      </c>
      <c r="K55" s="21" t="s">
        <v>1</v>
      </c>
      <c r="L55" s="58">
        <v>0</v>
      </c>
      <c r="M55" s="272" t="s">
        <v>831</v>
      </c>
      <c r="N55" s="106" t="s">
        <v>829</v>
      </c>
      <c r="O55" s="272" t="s">
        <v>1093</v>
      </c>
    </row>
    <row r="56" spans="1:15" ht="66.75" customHeight="1">
      <c r="A56" s="119">
        <v>44</v>
      </c>
      <c r="B56" s="272" t="s">
        <v>684</v>
      </c>
      <c r="C56" s="45" t="s">
        <v>924</v>
      </c>
      <c r="D56" s="15">
        <v>630.72</v>
      </c>
      <c r="E56" s="289">
        <v>42569</v>
      </c>
      <c r="F56" s="58" t="s">
        <v>759</v>
      </c>
      <c r="G56" s="67">
        <v>530.11419000000001</v>
      </c>
      <c r="H56" s="289" t="s">
        <v>1</v>
      </c>
      <c r="I56" s="289" t="s">
        <v>1</v>
      </c>
      <c r="J56" s="289" t="s">
        <v>1</v>
      </c>
      <c r="K56" s="289" t="s">
        <v>1</v>
      </c>
      <c r="L56" s="272">
        <v>0</v>
      </c>
      <c r="M56" s="272" t="s">
        <v>830</v>
      </c>
      <c r="N56" s="272" t="s">
        <v>827</v>
      </c>
      <c r="O56" s="272" t="s">
        <v>1100</v>
      </c>
    </row>
    <row r="57" spans="1:15" ht="65.25" customHeight="1">
      <c r="A57" s="119">
        <v>45</v>
      </c>
      <c r="B57" s="272" t="s">
        <v>513</v>
      </c>
      <c r="C57" s="45" t="s">
        <v>925</v>
      </c>
      <c r="D57" s="15">
        <v>630.72</v>
      </c>
      <c r="E57" s="289">
        <v>42569</v>
      </c>
      <c r="F57" s="272" t="s">
        <v>695</v>
      </c>
      <c r="G57" s="67">
        <v>529.75720999999999</v>
      </c>
      <c r="H57" s="289">
        <v>43280</v>
      </c>
      <c r="I57" s="289">
        <v>43645</v>
      </c>
      <c r="J57" s="272" t="s">
        <v>1144</v>
      </c>
      <c r="K57" s="21">
        <v>0.15</v>
      </c>
      <c r="L57" s="272">
        <v>0</v>
      </c>
      <c r="M57" s="272" t="s">
        <v>828</v>
      </c>
      <c r="N57" s="106" t="s">
        <v>829</v>
      </c>
      <c r="O57" s="272"/>
    </row>
    <row r="58" spans="1:15" ht="112.5" customHeight="1">
      <c r="A58" s="119">
        <v>46</v>
      </c>
      <c r="B58" s="272" t="s">
        <v>512</v>
      </c>
      <c r="C58" s="45" t="s">
        <v>926</v>
      </c>
      <c r="D58" s="15">
        <v>630.72</v>
      </c>
      <c r="E58" s="289">
        <v>42569</v>
      </c>
      <c r="F58" s="272" t="s">
        <v>770</v>
      </c>
      <c r="G58" s="67">
        <v>529.54569000000004</v>
      </c>
      <c r="H58" s="289">
        <v>43190</v>
      </c>
      <c r="I58" s="289">
        <v>43554</v>
      </c>
      <c r="J58" s="272" t="s">
        <v>1128</v>
      </c>
      <c r="K58" s="21">
        <v>0.15</v>
      </c>
      <c r="L58" s="272">
        <v>67.19</v>
      </c>
      <c r="M58" s="272" t="s">
        <v>832</v>
      </c>
      <c r="N58" s="106" t="s">
        <v>829</v>
      </c>
      <c r="O58" s="272"/>
    </row>
    <row r="59" spans="1:15" ht="66" customHeight="1">
      <c r="A59" s="119">
        <v>47</v>
      </c>
      <c r="B59" s="272" t="s">
        <v>175</v>
      </c>
      <c r="C59" s="45" t="s">
        <v>927</v>
      </c>
      <c r="D59" s="15">
        <v>630.72</v>
      </c>
      <c r="E59" s="289">
        <v>42569</v>
      </c>
      <c r="F59" s="272" t="s">
        <v>778</v>
      </c>
      <c r="G59" s="67">
        <v>530.45636000000002</v>
      </c>
      <c r="H59" s="289">
        <v>43174</v>
      </c>
      <c r="I59" s="289">
        <v>43538</v>
      </c>
      <c r="J59" s="272" t="s">
        <v>494</v>
      </c>
      <c r="K59" s="21">
        <v>0.17</v>
      </c>
      <c r="L59" s="272">
        <v>0</v>
      </c>
      <c r="M59" s="272" t="s">
        <v>835</v>
      </c>
      <c r="N59" s="106" t="s">
        <v>829</v>
      </c>
      <c r="O59" s="86"/>
    </row>
    <row r="60" spans="1:15" ht="78.75" customHeight="1">
      <c r="A60" s="119">
        <v>48</v>
      </c>
      <c r="B60" s="272" t="s">
        <v>514</v>
      </c>
      <c r="C60" s="45" t="s">
        <v>1071</v>
      </c>
      <c r="D60" s="15">
        <v>630.72</v>
      </c>
      <c r="E60" s="289">
        <v>42569</v>
      </c>
      <c r="F60" s="58" t="s">
        <v>1022</v>
      </c>
      <c r="G60" s="1"/>
      <c r="H60" s="289"/>
      <c r="I60" s="289"/>
      <c r="J60" s="86"/>
      <c r="K60" s="21"/>
      <c r="L60" s="272"/>
      <c r="M60" s="106" t="s">
        <v>826</v>
      </c>
      <c r="N60" s="106" t="s">
        <v>829</v>
      </c>
      <c r="O60" s="272" t="s">
        <v>789</v>
      </c>
    </row>
    <row r="61" spans="1:15" s="10" customFormat="1" ht="21">
      <c r="A61" s="101"/>
      <c r="B61" s="140"/>
      <c r="C61" s="102"/>
      <c r="H61" s="322" t="s">
        <v>148</v>
      </c>
      <c r="I61" s="322"/>
      <c r="J61" s="103"/>
      <c r="K61" s="104"/>
      <c r="L61" s="105">
        <f>SUM(L7:L59)</f>
        <v>5493.0911999999998</v>
      </c>
      <c r="M61" s="272"/>
      <c r="N61" s="272"/>
      <c r="O61" s="103"/>
    </row>
  </sheetData>
  <mergeCells count="21">
    <mergeCell ref="A1:O1"/>
    <mergeCell ref="J5:K5"/>
    <mergeCell ref="A5:A6"/>
    <mergeCell ref="H61:I61"/>
    <mergeCell ref="B5:B6"/>
    <mergeCell ref="C5:C6"/>
    <mergeCell ref="D5:E5"/>
    <mergeCell ref="F5:F6"/>
    <mergeCell ref="H5:H6"/>
    <mergeCell ref="I5:I6"/>
    <mergeCell ref="B2:C2"/>
    <mergeCell ref="B3:C3"/>
    <mergeCell ref="D2:E2"/>
    <mergeCell ref="D3:E3"/>
    <mergeCell ref="A4:O4"/>
    <mergeCell ref="G2:H2"/>
    <mergeCell ref="G3:H3"/>
    <mergeCell ref="N2:O2"/>
    <mergeCell ref="N3:O3"/>
    <mergeCell ref="K2:L2"/>
    <mergeCell ref="K3:L3"/>
  </mergeCells>
  <pageMargins left="0.25" right="0.15" top="0.52" bottom="0.4" header="0.13" footer="0.3"/>
  <pageSetup scale="64" fitToHeight="15" orientation="landscape" verticalDpi="0" r:id="rId1"/>
  <headerFooter>
    <oddHeader>&amp;R&amp;"-,Bold"&amp;22May-2018</oddHeader>
  </headerFooter>
  <rowBreaks count="2" manualBreakCount="2">
    <brk id="12" max="14" man="1"/>
    <brk id="3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>
    <tabColor rgb="FFFFFF00"/>
  </sheetPr>
  <dimension ref="A1:O17"/>
  <sheetViews>
    <sheetView view="pageBreakPreview" topLeftCell="G13" zoomScaleSheetLayoutView="100" workbookViewId="0">
      <selection activeCell="P13" sqref="P1:S1048576"/>
    </sheetView>
  </sheetViews>
  <sheetFormatPr defaultColWidth="9.140625" defaultRowHeight="15"/>
  <cols>
    <col min="1" max="1" width="5.28515625" style="5" customWidth="1"/>
    <col min="2" max="2" width="10.28515625" style="5" customWidth="1"/>
    <col min="3" max="3" width="24.28515625" style="5" customWidth="1"/>
    <col min="4" max="4" width="11.85546875" style="24" customWidth="1"/>
    <col min="5" max="5" width="11.7109375" style="5" customWidth="1"/>
    <col min="6" max="6" width="17.5703125" style="5" customWidth="1"/>
    <col min="7" max="7" width="13.28515625" style="5" customWidth="1"/>
    <col min="8" max="8" width="11" style="5" customWidth="1"/>
    <col min="9" max="9" width="15.42578125" style="5" customWidth="1"/>
    <col min="10" max="10" width="17" style="5" customWidth="1"/>
    <col min="11" max="11" width="5.85546875" style="5" customWidth="1"/>
    <col min="12" max="12" width="12.7109375" style="5" customWidth="1"/>
    <col min="13" max="14" width="9.7109375" style="5" customWidth="1"/>
    <col min="15" max="15" width="21.7109375" style="5" customWidth="1"/>
    <col min="16" max="16384" width="9.140625" style="5"/>
  </cols>
  <sheetData>
    <row r="1" spans="1:15" ht="27" thickBot="1">
      <c r="A1" s="317" t="s">
        <v>672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s="17" customFormat="1" ht="65.25" customHeight="1" thickTop="1">
      <c r="A2" s="254" t="s">
        <v>2</v>
      </c>
      <c r="B2" s="290" t="s">
        <v>962</v>
      </c>
      <c r="C2" s="290"/>
      <c r="D2" s="254" t="s">
        <v>963</v>
      </c>
      <c r="E2" s="254" t="s">
        <v>964</v>
      </c>
      <c r="F2" s="290" t="s">
        <v>982</v>
      </c>
      <c r="G2" s="290"/>
      <c r="H2" s="254" t="s">
        <v>966</v>
      </c>
      <c r="I2" s="254" t="s">
        <v>967</v>
      </c>
      <c r="J2" s="254" t="s">
        <v>968</v>
      </c>
      <c r="K2" s="290" t="s">
        <v>969</v>
      </c>
      <c r="L2" s="290"/>
      <c r="M2" s="290" t="s">
        <v>64</v>
      </c>
      <c r="N2" s="290"/>
      <c r="O2" s="290"/>
    </row>
    <row r="3" spans="1:15" ht="50.25" customHeight="1" thickBot="1">
      <c r="A3" s="260">
        <v>1</v>
      </c>
      <c r="B3" s="311" t="s">
        <v>978</v>
      </c>
      <c r="C3" s="311"/>
      <c r="D3" s="259">
        <v>10772.98</v>
      </c>
      <c r="E3" s="261">
        <v>3625</v>
      </c>
      <c r="F3" s="314">
        <f>I19</f>
        <v>0</v>
      </c>
      <c r="G3" s="314"/>
      <c r="H3" s="260">
        <v>10</v>
      </c>
      <c r="I3" s="260">
        <v>5</v>
      </c>
      <c r="J3" s="260">
        <v>5</v>
      </c>
      <c r="K3" s="313">
        <v>0</v>
      </c>
      <c r="L3" s="313"/>
      <c r="M3" s="311"/>
      <c r="N3" s="311"/>
      <c r="O3" s="311"/>
    </row>
    <row r="4" spans="1:15" ht="30.75" customHeight="1">
      <c r="A4" s="328" t="s">
        <v>974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</row>
    <row r="5" spans="1:15" ht="60" customHeight="1">
      <c r="A5" s="304" t="s">
        <v>2</v>
      </c>
      <c r="B5" s="318" t="s">
        <v>223</v>
      </c>
      <c r="C5" s="304" t="s">
        <v>3</v>
      </c>
      <c r="D5" s="325" t="s">
        <v>833</v>
      </c>
      <c r="E5" s="326"/>
      <c r="F5" s="304" t="s">
        <v>86</v>
      </c>
      <c r="G5" s="258" t="s">
        <v>326</v>
      </c>
      <c r="H5" s="304" t="s">
        <v>4</v>
      </c>
      <c r="I5" s="304" t="s">
        <v>5</v>
      </c>
      <c r="J5" s="311" t="s">
        <v>306</v>
      </c>
      <c r="K5" s="311"/>
      <c r="L5" s="258" t="s">
        <v>671</v>
      </c>
      <c r="M5" s="304" t="s">
        <v>810</v>
      </c>
      <c r="N5" s="304" t="s">
        <v>811</v>
      </c>
      <c r="O5" s="304" t="s">
        <v>64</v>
      </c>
    </row>
    <row r="6" spans="1:15" ht="24" customHeight="1">
      <c r="A6" s="327"/>
      <c r="B6" s="303"/>
      <c r="C6" s="327"/>
      <c r="D6" s="40" t="s">
        <v>1094</v>
      </c>
      <c r="E6" s="258" t="s">
        <v>809</v>
      </c>
      <c r="F6" s="327"/>
      <c r="G6" s="40" t="s">
        <v>339</v>
      </c>
      <c r="H6" s="327"/>
      <c r="I6" s="327"/>
      <c r="J6" s="40" t="s">
        <v>7</v>
      </c>
      <c r="K6" s="40" t="s">
        <v>0</v>
      </c>
      <c r="L6" s="40" t="s">
        <v>339</v>
      </c>
      <c r="M6" s="327"/>
      <c r="N6" s="327"/>
      <c r="O6" s="327"/>
    </row>
    <row r="7" spans="1:15" ht="72" customHeight="1">
      <c r="A7" s="241">
        <v>1</v>
      </c>
      <c r="B7" s="93" t="s">
        <v>838</v>
      </c>
      <c r="C7" s="204" t="s">
        <v>19</v>
      </c>
      <c r="D7" s="287">
        <v>1220.17236</v>
      </c>
      <c r="E7" s="289">
        <v>41550</v>
      </c>
      <c r="F7" s="249" t="s">
        <v>72</v>
      </c>
      <c r="G7" s="287">
        <v>894.38112000000001</v>
      </c>
      <c r="H7" s="289">
        <v>41801</v>
      </c>
      <c r="I7" s="289">
        <v>42348</v>
      </c>
      <c r="J7" s="253" t="s">
        <v>608</v>
      </c>
      <c r="K7" s="116">
        <v>1</v>
      </c>
      <c r="L7" s="94">
        <v>1047.27</v>
      </c>
      <c r="M7" s="271" t="s">
        <v>826</v>
      </c>
      <c r="N7" s="271" t="s">
        <v>827</v>
      </c>
      <c r="O7" s="232" t="s">
        <v>85</v>
      </c>
    </row>
    <row r="8" spans="1:15" ht="31.5" customHeight="1">
      <c r="A8" s="119">
        <v>2</v>
      </c>
      <c r="B8" s="58" t="s">
        <v>792</v>
      </c>
      <c r="C8" s="13" t="s">
        <v>20</v>
      </c>
      <c r="D8" s="266">
        <v>1222.36158</v>
      </c>
      <c r="E8" s="289">
        <v>41550</v>
      </c>
      <c r="F8" s="119" t="s">
        <v>21</v>
      </c>
      <c r="G8" s="266">
        <v>969.15818999999999</v>
      </c>
      <c r="H8" s="289">
        <v>41969</v>
      </c>
      <c r="I8" s="289">
        <v>42515</v>
      </c>
      <c r="J8" s="254" t="s">
        <v>608</v>
      </c>
      <c r="K8" s="22">
        <v>1</v>
      </c>
      <c r="L8" s="266">
        <v>982.35</v>
      </c>
      <c r="M8" s="272" t="s">
        <v>831</v>
      </c>
      <c r="N8" s="106" t="s">
        <v>829</v>
      </c>
      <c r="O8" s="41" t="s">
        <v>85</v>
      </c>
    </row>
    <row r="9" spans="1:15" s="7" customFormat="1" ht="50.25" customHeight="1">
      <c r="A9" s="16">
        <v>3</v>
      </c>
      <c r="B9" s="16" t="s">
        <v>930</v>
      </c>
      <c r="C9" s="6" t="s">
        <v>22</v>
      </c>
      <c r="D9" s="266">
        <v>963.56281999999999</v>
      </c>
      <c r="E9" s="289">
        <v>41550</v>
      </c>
      <c r="F9" s="16" t="s">
        <v>125</v>
      </c>
      <c r="G9" s="285">
        <v>941.73812999999996</v>
      </c>
      <c r="H9" s="289">
        <v>42335</v>
      </c>
      <c r="I9" s="289">
        <v>42881</v>
      </c>
      <c r="J9" s="254" t="s">
        <v>608</v>
      </c>
      <c r="K9" s="22">
        <v>1</v>
      </c>
      <c r="L9" s="285">
        <v>1089.49</v>
      </c>
      <c r="M9" s="106" t="s">
        <v>830</v>
      </c>
      <c r="N9" s="272" t="s">
        <v>827</v>
      </c>
      <c r="O9" s="233" t="s">
        <v>85</v>
      </c>
    </row>
    <row r="10" spans="1:15" ht="34.5" customHeight="1">
      <c r="A10" s="119">
        <v>4</v>
      </c>
      <c r="B10" s="58" t="s">
        <v>685</v>
      </c>
      <c r="C10" s="45" t="s">
        <v>23</v>
      </c>
      <c r="D10" s="266">
        <v>1038.9261300000001</v>
      </c>
      <c r="E10" s="289">
        <v>41550</v>
      </c>
      <c r="F10" s="268" t="s">
        <v>24</v>
      </c>
      <c r="G10" s="269">
        <v>973.03741000000002</v>
      </c>
      <c r="H10" s="289">
        <v>41999</v>
      </c>
      <c r="I10" s="289">
        <v>42546</v>
      </c>
      <c r="J10" s="254" t="s">
        <v>608</v>
      </c>
      <c r="K10" s="22">
        <v>1</v>
      </c>
      <c r="L10" s="94">
        <v>835.12</v>
      </c>
      <c r="M10" s="272" t="s">
        <v>828</v>
      </c>
      <c r="N10" s="106" t="s">
        <v>829</v>
      </c>
      <c r="O10" s="233" t="s">
        <v>85</v>
      </c>
    </row>
    <row r="11" spans="1:15" ht="51.75" customHeight="1">
      <c r="A11" s="268">
        <v>5</v>
      </c>
      <c r="B11" s="272" t="s">
        <v>840</v>
      </c>
      <c r="C11" s="19" t="s">
        <v>25</v>
      </c>
      <c r="D11" s="266">
        <v>1255.9296200000001</v>
      </c>
      <c r="E11" s="289">
        <v>41550</v>
      </c>
      <c r="F11" s="272" t="s">
        <v>26</v>
      </c>
      <c r="G11" s="269">
        <v>1019.74727</v>
      </c>
      <c r="H11" s="289">
        <v>41999</v>
      </c>
      <c r="I11" s="289">
        <v>42546</v>
      </c>
      <c r="J11" s="272" t="s">
        <v>746</v>
      </c>
      <c r="K11" s="21">
        <v>0.85</v>
      </c>
      <c r="L11" s="266">
        <v>748.88</v>
      </c>
      <c r="M11" s="106" t="s">
        <v>835</v>
      </c>
      <c r="N11" s="106" t="s">
        <v>829</v>
      </c>
      <c r="O11" s="258"/>
    </row>
    <row r="12" spans="1:15" ht="51" customHeight="1">
      <c r="A12" s="119">
        <v>6</v>
      </c>
      <c r="B12" s="58" t="s">
        <v>797</v>
      </c>
      <c r="C12" s="13" t="s">
        <v>27</v>
      </c>
      <c r="D12" s="266">
        <v>1004.84021</v>
      </c>
      <c r="E12" s="289">
        <v>41550</v>
      </c>
      <c r="F12" s="58" t="s">
        <v>595</v>
      </c>
      <c r="G12" s="269">
        <v>845.08906000000002</v>
      </c>
      <c r="H12" s="289">
        <v>42864</v>
      </c>
      <c r="I12" s="289">
        <v>43412</v>
      </c>
      <c r="J12" s="268" t="s">
        <v>368</v>
      </c>
      <c r="K12" s="21">
        <v>0.85</v>
      </c>
      <c r="L12" s="215">
        <f>531.78+140</f>
        <v>671.78</v>
      </c>
      <c r="M12" s="272" t="s">
        <v>826</v>
      </c>
      <c r="N12" s="272" t="s">
        <v>827</v>
      </c>
      <c r="O12" s="258"/>
    </row>
    <row r="13" spans="1:15" ht="46.5" customHeight="1">
      <c r="A13" s="268">
        <v>7</v>
      </c>
      <c r="B13" s="272" t="s">
        <v>684</v>
      </c>
      <c r="C13" s="45" t="s">
        <v>28</v>
      </c>
      <c r="D13" s="266">
        <v>1020.6944</v>
      </c>
      <c r="E13" s="289">
        <v>41550</v>
      </c>
      <c r="F13" s="268" t="s">
        <v>132</v>
      </c>
      <c r="G13" s="269">
        <v>894.08435999999995</v>
      </c>
      <c r="H13" s="289">
        <v>42353</v>
      </c>
      <c r="I13" s="289">
        <v>42900</v>
      </c>
      <c r="J13" s="272" t="s">
        <v>762</v>
      </c>
      <c r="K13" s="21">
        <v>0.48</v>
      </c>
      <c r="L13" s="215">
        <v>283.12</v>
      </c>
      <c r="M13" s="106" t="s">
        <v>830</v>
      </c>
      <c r="N13" s="272" t="s">
        <v>827</v>
      </c>
      <c r="O13" s="258" t="s">
        <v>609</v>
      </c>
    </row>
    <row r="14" spans="1:15" ht="53.25" customHeight="1">
      <c r="A14" s="175">
        <v>8</v>
      </c>
      <c r="B14" s="175" t="s">
        <v>686</v>
      </c>
      <c r="C14" s="234" t="s">
        <v>412</v>
      </c>
      <c r="D14" s="266">
        <v>983.43057999999996</v>
      </c>
      <c r="E14" s="289">
        <v>41550</v>
      </c>
      <c r="F14" s="268" t="s">
        <v>131</v>
      </c>
      <c r="G14" s="269">
        <v>828.35802000000001</v>
      </c>
      <c r="H14" s="289">
        <v>42369</v>
      </c>
      <c r="I14" s="289">
        <v>42916</v>
      </c>
      <c r="J14" s="254" t="s">
        <v>608</v>
      </c>
      <c r="K14" s="22">
        <v>1</v>
      </c>
      <c r="L14" s="215">
        <v>1024.55</v>
      </c>
      <c r="M14" s="272" t="s">
        <v>831</v>
      </c>
      <c r="N14" s="106" t="s">
        <v>829</v>
      </c>
      <c r="O14" s="233" t="s">
        <v>85</v>
      </c>
    </row>
    <row r="15" spans="1:15" ht="59.25" customHeight="1">
      <c r="A15" s="175">
        <v>9</v>
      </c>
      <c r="B15" s="175" t="s">
        <v>796</v>
      </c>
      <c r="C15" s="13" t="s">
        <v>29</v>
      </c>
      <c r="D15" s="266">
        <v>1040.9034899999999</v>
      </c>
      <c r="E15" s="289">
        <v>41550</v>
      </c>
      <c r="F15" s="119" t="s">
        <v>1</v>
      </c>
      <c r="G15" s="119" t="s">
        <v>1</v>
      </c>
      <c r="H15" s="289" t="s">
        <v>1</v>
      </c>
      <c r="I15" s="289" t="s">
        <v>1</v>
      </c>
      <c r="J15" s="268" t="s">
        <v>368</v>
      </c>
      <c r="K15" s="21">
        <v>0.7</v>
      </c>
      <c r="L15" s="215">
        <v>0</v>
      </c>
      <c r="M15" s="272" t="s">
        <v>828</v>
      </c>
      <c r="N15" s="106" t="s">
        <v>829</v>
      </c>
      <c r="O15" s="258" t="s">
        <v>670</v>
      </c>
    </row>
    <row r="16" spans="1:15" ht="54" customHeight="1">
      <c r="A16" s="175">
        <v>10</v>
      </c>
      <c r="B16" s="175" t="s">
        <v>841</v>
      </c>
      <c r="C16" s="45" t="s">
        <v>673</v>
      </c>
      <c r="D16" s="266">
        <v>1022.15388</v>
      </c>
      <c r="E16" s="289">
        <v>41550</v>
      </c>
      <c r="F16" s="58" t="s">
        <v>596</v>
      </c>
      <c r="G16" s="215">
        <v>855.73446999999999</v>
      </c>
      <c r="H16" s="289">
        <v>42866</v>
      </c>
      <c r="I16" s="289">
        <v>43414</v>
      </c>
      <c r="J16" s="268" t="s">
        <v>368</v>
      </c>
      <c r="K16" s="21">
        <v>0.8</v>
      </c>
      <c r="L16" s="215">
        <v>585.12</v>
      </c>
      <c r="M16" s="106" t="s">
        <v>832</v>
      </c>
      <c r="N16" s="106" t="s">
        <v>829</v>
      </c>
      <c r="O16" s="258"/>
    </row>
    <row r="17" spans="1:15" s="43" customFormat="1" ht="24" customHeight="1">
      <c r="A17" s="121"/>
      <c r="B17" s="323" t="s">
        <v>148</v>
      </c>
      <c r="C17" s="324"/>
      <c r="D17" s="51">
        <f>SUM(D7:D16)</f>
        <v>10772.97507</v>
      </c>
      <c r="E17" s="121"/>
      <c r="G17" s="64">
        <f>SUM(G7:G16)</f>
        <v>8221.3280299999988</v>
      </c>
      <c r="H17" s="65"/>
      <c r="I17" s="65"/>
      <c r="J17" s="121"/>
      <c r="K17" s="121"/>
      <c r="L17" s="64">
        <f>SUM(L7:L16)</f>
        <v>7267.6799999999994</v>
      </c>
      <c r="M17" s="121"/>
      <c r="N17" s="121"/>
      <c r="O17" s="121"/>
    </row>
  </sheetData>
  <mergeCells count="22">
    <mergeCell ref="O5:O6"/>
    <mergeCell ref="A1:O1"/>
    <mergeCell ref="H5:H6"/>
    <mergeCell ref="I5:I6"/>
    <mergeCell ref="M5:M6"/>
    <mergeCell ref="N5:N6"/>
    <mergeCell ref="B2:C2"/>
    <mergeCell ref="B3:C3"/>
    <mergeCell ref="F2:G2"/>
    <mergeCell ref="F3:G3"/>
    <mergeCell ref="M2:O2"/>
    <mergeCell ref="M3:O3"/>
    <mergeCell ref="K2:L2"/>
    <mergeCell ref="K3:L3"/>
    <mergeCell ref="A4:O4"/>
    <mergeCell ref="F5:F6"/>
    <mergeCell ref="J5:K5"/>
    <mergeCell ref="B17:C17"/>
    <mergeCell ref="D5:E5"/>
    <mergeCell ref="B5:B6"/>
    <mergeCell ref="A5:A6"/>
    <mergeCell ref="C5:C6"/>
  </mergeCells>
  <pageMargins left="0.59055118110236204" right="0.196850393700787" top="0.35433070866141703" bottom="0.15748031496063" header="0.15748031496063" footer="0.1574803149606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>
    <tabColor rgb="FFFFFF00"/>
  </sheetPr>
  <dimension ref="A1:O18"/>
  <sheetViews>
    <sheetView view="pageBreakPreview" topLeftCell="H10" zoomScaleNormal="80" zoomScaleSheetLayoutView="100" workbookViewId="0">
      <selection activeCell="P16" sqref="P16"/>
    </sheetView>
  </sheetViews>
  <sheetFormatPr defaultColWidth="9.140625" defaultRowHeight="15"/>
  <cols>
    <col min="1" max="1" width="4.140625" style="5" customWidth="1"/>
    <col min="2" max="2" width="10.42578125" style="5" customWidth="1"/>
    <col min="3" max="3" width="26.85546875" style="5" customWidth="1"/>
    <col min="4" max="4" width="13.85546875" style="5" customWidth="1"/>
    <col min="5" max="5" width="10.5703125" style="5" customWidth="1"/>
    <col min="6" max="6" width="18.28515625" style="273" customWidth="1"/>
    <col min="7" max="7" width="13" style="5" customWidth="1"/>
    <col min="8" max="8" width="11.42578125" style="5" customWidth="1"/>
    <col min="9" max="9" width="12.85546875" style="5" customWidth="1"/>
    <col min="10" max="10" width="17.140625" style="5" customWidth="1"/>
    <col min="11" max="11" width="9.140625" style="5"/>
    <col min="12" max="14" width="12.5703125" style="5" customWidth="1"/>
    <col min="15" max="15" width="13.42578125" style="273" customWidth="1"/>
    <col min="16" max="16384" width="9.140625" style="5"/>
  </cols>
  <sheetData>
    <row r="1" spans="1:15" ht="26.25">
      <c r="A1" s="310" t="s">
        <v>741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s="17" customFormat="1" ht="81.75" customHeight="1">
      <c r="A2" s="254" t="s">
        <v>2</v>
      </c>
      <c r="B2" s="290" t="s">
        <v>962</v>
      </c>
      <c r="C2" s="290"/>
      <c r="D2" s="254" t="s">
        <v>963</v>
      </c>
      <c r="E2" s="254" t="s">
        <v>964</v>
      </c>
      <c r="F2" s="290" t="s">
        <v>982</v>
      </c>
      <c r="G2" s="290"/>
      <c r="H2" s="254" t="s">
        <v>966</v>
      </c>
      <c r="I2" s="254" t="s">
        <v>967</v>
      </c>
      <c r="J2" s="254" t="s">
        <v>968</v>
      </c>
      <c r="K2" s="290" t="s">
        <v>969</v>
      </c>
      <c r="L2" s="290"/>
      <c r="M2" s="290" t="s">
        <v>64</v>
      </c>
      <c r="N2" s="290"/>
      <c r="O2" s="290"/>
    </row>
    <row r="3" spans="1:15" ht="36" customHeight="1">
      <c r="A3" s="260">
        <v>1</v>
      </c>
      <c r="B3" s="311" t="s">
        <v>980</v>
      </c>
      <c r="C3" s="311"/>
      <c r="D3" s="259">
        <v>5120.9399999999996</v>
      </c>
      <c r="E3" s="261">
        <v>1376</v>
      </c>
      <c r="F3" s="314">
        <f>I19</f>
        <v>0</v>
      </c>
      <c r="G3" s="314"/>
      <c r="H3" s="260">
        <v>10</v>
      </c>
      <c r="I3" s="260">
        <v>10</v>
      </c>
      <c r="J3" s="260">
        <v>0</v>
      </c>
      <c r="K3" s="315" t="s">
        <v>1</v>
      </c>
      <c r="L3" s="315"/>
      <c r="M3" s="315" t="s">
        <v>1</v>
      </c>
      <c r="N3" s="315"/>
      <c r="O3" s="315"/>
    </row>
    <row r="4" spans="1:15" ht="38.25" customHeight="1" thickBot="1">
      <c r="A4" s="368" t="s">
        <v>974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ht="45" customHeight="1" thickTop="1">
      <c r="A5" s="331" t="s">
        <v>2</v>
      </c>
      <c r="B5" s="319" t="s">
        <v>223</v>
      </c>
      <c r="C5" s="331" t="s">
        <v>3</v>
      </c>
      <c r="D5" s="320" t="s">
        <v>833</v>
      </c>
      <c r="E5" s="321"/>
      <c r="F5" s="331" t="s">
        <v>86</v>
      </c>
      <c r="G5" s="265" t="s">
        <v>326</v>
      </c>
      <c r="H5" s="331" t="s">
        <v>4</v>
      </c>
      <c r="I5" s="331" t="s">
        <v>5</v>
      </c>
      <c r="J5" s="335" t="s">
        <v>306</v>
      </c>
      <c r="K5" s="335"/>
      <c r="L5" s="265" t="s">
        <v>671</v>
      </c>
      <c r="M5" s="331" t="s">
        <v>810</v>
      </c>
      <c r="N5" s="331" t="s">
        <v>811</v>
      </c>
      <c r="O5" s="331" t="s">
        <v>64</v>
      </c>
    </row>
    <row r="6" spans="1:15" s="142" customFormat="1" ht="30" customHeight="1" thickBot="1">
      <c r="A6" s="332"/>
      <c r="B6" s="309"/>
      <c r="C6" s="332"/>
      <c r="D6" s="141" t="s">
        <v>834</v>
      </c>
      <c r="E6" s="141" t="s">
        <v>809</v>
      </c>
      <c r="F6" s="332"/>
      <c r="G6" s="141" t="s">
        <v>339</v>
      </c>
      <c r="H6" s="332"/>
      <c r="I6" s="332"/>
      <c r="J6" s="141" t="s">
        <v>7</v>
      </c>
      <c r="K6" s="143" t="s">
        <v>0</v>
      </c>
      <c r="L6" s="141" t="s">
        <v>339</v>
      </c>
      <c r="M6" s="327"/>
      <c r="N6" s="327"/>
      <c r="O6" s="332"/>
    </row>
    <row r="7" spans="1:15" ht="50.25" customHeight="1">
      <c r="A7" s="241">
        <v>1</v>
      </c>
      <c r="B7" s="93" t="s">
        <v>708</v>
      </c>
      <c r="C7" s="120" t="s">
        <v>12</v>
      </c>
      <c r="D7" s="287">
        <v>584.99253999999996</v>
      </c>
      <c r="E7" s="289">
        <v>41541</v>
      </c>
      <c r="F7" s="249" t="s">
        <v>13</v>
      </c>
      <c r="G7" s="287">
        <v>436.89001000000002</v>
      </c>
      <c r="H7" s="289">
        <v>41839</v>
      </c>
      <c r="I7" s="289">
        <v>42203</v>
      </c>
      <c r="J7" s="264" t="s">
        <v>8</v>
      </c>
      <c r="K7" s="116">
        <v>1</v>
      </c>
      <c r="L7" s="287">
        <v>315.08999999999997</v>
      </c>
      <c r="M7" s="271" t="s">
        <v>828</v>
      </c>
      <c r="N7" s="135" t="s">
        <v>829</v>
      </c>
      <c r="O7" s="258" t="s">
        <v>85</v>
      </c>
    </row>
    <row r="8" spans="1:15" ht="50.25" customHeight="1">
      <c r="A8" s="119">
        <v>2</v>
      </c>
      <c r="B8" s="58" t="s">
        <v>842</v>
      </c>
      <c r="C8" s="19" t="s">
        <v>14</v>
      </c>
      <c r="D8" s="266">
        <v>448.73124999999999</v>
      </c>
      <c r="E8" s="289">
        <v>41541</v>
      </c>
      <c r="F8" s="268" t="s">
        <v>66</v>
      </c>
      <c r="G8" s="266">
        <v>380.79187999999999</v>
      </c>
      <c r="H8" s="289">
        <v>41880</v>
      </c>
      <c r="I8" s="289">
        <v>42244</v>
      </c>
      <c r="J8" s="258" t="s">
        <v>8</v>
      </c>
      <c r="K8" s="22">
        <v>1</v>
      </c>
      <c r="L8" s="266">
        <v>418.34</v>
      </c>
      <c r="M8" s="106" t="s">
        <v>830</v>
      </c>
      <c r="N8" s="272" t="s">
        <v>827</v>
      </c>
      <c r="O8" s="258" t="s">
        <v>85</v>
      </c>
    </row>
    <row r="9" spans="1:15" ht="59.25" customHeight="1">
      <c r="A9" s="119">
        <v>3</v>
      </c>
      <c r="B9" s="58" t="s">
        <v>798</v>
      </c>
      <c r="C9" s="13" t="s">
        <v>15</v>
      </c>
      <c r="D9" s="266">
        <v>593.25508000000002</v>
      </c>
      <c r="E9" s="289">
        <v>41541</v>
      </c>
      <c r="F9" s="268" t="s">
        <v>67</v>
      </c>
      <c r="G9" s="266">
        <v>408.98284999999998</v>
      </c>
      <c r="H9" s="289">
        <v>41846</v>
      </c>
      <c r="I9" s="289">
        <v>42210</v>
      </c>
      <c r="J9" s="258" t="s">
        <v>8</v>
      </c>
      <c r="K9" s="22">
        <v>1</v>
      </c>
      <c r="L9" s="266">
        <v>385.54</v>
      </c>
      <c r="M9" s="106" t="s">
        <v>835</v>
      </c>
      <c r="N9" s="106" t="s">
        <v>829</v>
      </c>
      <c r="O9" s="258" t="s">
        <v>85</v>
      </c>
    </row>
    <row r="10" spans="1:15" ht="69.75" customHeight="1">
      <c r="A10" s="119">
        <v>4</v>
      </c>
      <c r="B10" s="272" t="s">
        <v>679</v>
      </c>
      <c r="C10" s="19" t="s">
        <v>16</v>
      </c>
      <c r="D10" s="266">
        <v>468.41090000000003</v>
      </c>
      <c r="E10" s="289">
        <v>41541</v>
      </c>
      <c r="F10" s="268" t="s">
        <v>68</v>
      </c>
      <c r="G10" s="266">
        <v>385.96411000000001</v>
      </c>
      <c r="H10" s="289">
        <v>42023</v>
      </c>
      <c r="I10" s="289">
        <v>42387</v>
      </c>
      <c r="J10" s="258" t="s">
        <v>8</v>
      </c>
      <c r="K10" s="22">
        <v>1</v>
      </c>
      <c r="L10" s="266">
        <v>416.89</v>
      </c>
      <c r="M10" s="106" t="s">
        <v>830</v>
      </c>
      <c r="N10" s="272" t="s">
        <v>827</v>
      </c>
      <c r="O10" s="258" t="s">
        <v>85</v>
      </c>
    </row>
    <row r="11" spans="1:15" ht="61.5" customHeight="1">
      <c r="A11" s="119">
        <v>5</v>
      </c>
      <c r="B11" s="58" t="s">
        <v>867</v>
      </c>
      <c r="C11" s="19" t="s">
        <v>104</v>
      </c>
      <c r="D11" s="266">
        <v>484.73568</v>
      </c>
      <c r="E11" s="289">
        <v>41541</v>
      </c>
      <c r="F11" s="268" t="s">
        <v>69</v>
      </c>
      <c r="G11" s="266">
        <v>409.04109999999997</v>
      </c>
      <c r="H11" s="289">
        <v>41876</v>
      </c>
      <c r="I11" s="289" t="s">
        <v>669</v>
      </c>
      <c r="J11" s="258" t="s">
        <v>8</v>
      </c>
      <c r="K11" s="22">
        <v>1</v>
      </c>
      <c r="L11" s="94">
        <v>460.58</v>
      </c>
      <c r="M11" s="272" t="s">
        <v>826</v>
      </c>
      <c r="N11" s="272" t="s">
        <v>827</v>
      </c>
      <c r="O11" s="258" t="s">
        <v>85</v>
      </c>
    </row>
    <row r="12" spans="1:15" ht="48" customHeight="1">
      <c r="A12" s="119">
        <v>6</v>
      </c>
      <c r="B12" s="58" t="s">
        <v>793</v>
      </c>
      <c r="C12" s="13" t="s">
        <v>103</v>
      </c>
      <c r="D12" s="266">
        <v>580.11976000000004</v>
      </c>
      <c r="E12" s="289">
        <v>41541</v>
      </c>
      <c r="F12" s="268" t="s">
        <v>70</v>
      </c>
      <c r="G12" s="266">
        <v>400.96397000000002</v>
      </c>
      <c r="H12" s="289">
        <v>42013</v>
      </c>
      <c r="I12" s="289">
        <v>42377</v>
      </c>
      <c r="J12" s="258" t="s">
        <v>8</v>
      </c>
      <c r="K12" s="22">
        <v>1</v>
      </c>
      <c r="L12" s="266">
        <v>429.02</v>
      </c>
      <c r="M12" s="272" t="s">
        <v>831</v>
      </c>
      <c r="N12" s="106" t="s">
        <v>829</v>
      </c>
      <c r="O12" s="258" t="s">
        <v>85</v>
      </c>
    </row>
    <row r="13" spans="1:15" ht="49.5" customHeight="1">
      <c r="A13" s="58">
        <v>7</v>
      </c>
      <c r="B13" s="58" t="s">
        <v>794</v>
      </c>
      <c r="C13" s="45" t="s">
        <v>102</v>
      </c>
      <c r="D13" s="266">
        <v>472.2124</v>
      </c>
      <c r="E13" s="289">
        <v>41541</v>
      </c>
      <c r="F13" s="268" t="s">
        <v>71</v>
      </c>
      <c r="G13" s="266">
        <v>406.74108999999999</v>
      </c>
      <c r="H13" s="289">
        <v>41839</v>
      </c>
      <c r="I13" s="289">
        <v>42203</v>
      </c>
      <c r="J13" s="258" t="s">
        <v>8</v>
      </c>
      <c r="K13" s="22">
        <v>1</v>
      </c>
      <c r="L13" s="266">
        <v>459.35</v>
      </c>
      <c r="M13" s="272" t="s">
        <v>831</v>
      </c>
      <c r="N13" s="106" t="s">
        <v>829</v>
      </c>
      <c r="O13" s="258" t="s">
        <v>85</v>
      </c>
    </row>
    <row r="14" spans="1:15" ht="54.75" customHeight="1">
      <c r="A14" s="119">
        <v>8</v>
      </c>
      <c r="B14" s="58" t="s">
        <v>510</v>
      </c>
      <c r="C14" s="19" t="s">
        <v>17</v>
      </c>
      <c r="D14" s="266">
        <v>502.77909</v>
      </c>
      <c r="E14" s="289">
        <v>41541</v>
      </c>
      <c r="F14" s="268" t="s">
        <v>13</v>
      </c>
      <c r="G14" s="266">
        <v>426.56524999999999</v>
      </c>
      <c r="H14" s="289">
        <v>41838</v>
      </c>
      <c r="I14" s="289">
        <v>42202</v>
      </c>
      <c r="J14" s="258" t="s">
        <v>8</v>
      </c>
      <c r="K14" s="22">
        <v>1</v>
      </c>
      <c r="L14" s="266">
        <v>364.59</v>
      </c>
      <c r="M14" s="272" t="s">
        <v>828</v>
      </c>
      <c r="N14" s="106" t="s">
        <v>829</v>
      </c>
      <c r="O14" s="258" t="s">
        <v>85</v>
      </c>
    </row>
    <row r="15" spans="1:15" ht="48.75" customHeight="1">
      <c r="A15" s="119">
        <v>9</v>
      </c>
      <c r="B15" s="58" t="s">
        <v>526</v>
      </c>
      <c r="C15" s="19" t="s">
        <v>50</v>
      </c>
      <c r="D15" s="266">
        <v>501.57855000000001</v>
      </c>
      <c r="E15" s="289">
        <v>41541</v>
      </c>
      <c r="F15" s="268" t="s">
        <v>51</v>
      </c>
      <c r="G15" s="266">
        <v>401.39850999999999</v>
      </c>
      <c r="H15" s="289">
        <v>42002</v>
      </c>
      <c r="I15" s="289">
        <v>42366</v>
      </c>
      <c r="J15" s="258" t="s">
        <v>8</v>
      </c>
      <c r="K15" s="22">
        <v>1</v>
      </c>
      <c r="L15" s="269">
        <v>447.94</v>
      </c>
      <c r="M15" s="272" t="s">
        <v>826</v>
      </c>
      <c r="N15" s="106" t="s">
        <v>829</v>
      </c>
      <c r="O15" s="258" t="s">
        <v>85</v>
      </c>
    </row>
    <row r="16" spans="1:15" ht="42.75" customHeight="1">
      <c r="A16" s="119">
        <v>10</v>
      </c>
      <c r="B16" s="58" t="s">
        <v>681</v>
      </c>
      <c r="C16" s="52" t="s">
        <v>18</v>
      </c>
      <c r="D16" s="266">
        <v>484.12364000000002</v>
      </c>
      <c r="E16" s="289">
        <v>41541</v>
      </c>
      <c r="F16" s="268" t="s">
        <v>123</v>
      </c>
      <c r="G16" s="269">
        <v>396.81220000000002</v>
      </c>
      <c r="H16" s="289">
        <v>42235</v>
      </c>
      <c r="I16" s="289">
        <v>42508</v>
      </c>
      <c r="J16" s="258" t="s">
        <v>8</v>
      </c>
      <c r="K16" s="22">
        <v>1</v>
      </c>
      <c r="L16" s="269">
        <v>424.58</v>
      </c>
      <c r="M16" s="272" t="s">
        <v>831</v>
      </c>
      <c r="N16" s="106" t="s">
        <v>829</v>
      </c>
      <c r="O16" s="258" t="s">
        <v>85</v>
      </c>
    </row>
    <row r="17" spans="1:15" ht="21">
      <c r="A17" s="1"/>
      <c r="B17" s="333" t="s">
        <v>148</v>
      </c>
      <c r="C17" s="334"/>
      <c r="D17" s="54">
        <f>SUM(D7:D16)</f>
        <v>5120.9388899999994</v>
      </c>
      <c r="E17" s="54"/>
      <c r="F17" s="119"/>
      <c r="G17" s="54">
        <f>SUM(G7:G16)</f>
        <v>4054.1509700000001</v>
      </c>
      <c r="H17" s="32"/>
      <c r="I17" s="32"/>
      <c r="J17" s="119"/>
      <c r="K17" s="1"/>
      <c r="L17" s="54">
        <f>SUM(L7:L16)</f>
        <v>4121.92</v>
      </c>
      <c r="M17" s="1"/>
      <c r="N17" s="1"/>
      <c r="O17" s="1"/>
    </row>
    <row r="18" spans="1:15">
      <c r="F18" s="5"/>
      <c r="J18" s="273"/>
      <c r="O18" s="5"/>
    </row>
  </sheetData>
  <mergeCells count="22">
    <mergeCell ref="A1:O1"/>
    <mergeCell ref="N5:N6"/>
    <mergeCell ref="O5:O6"/>
    <mergeCell ref="B17:C17"/>
    <mergeCell ref="A5:A6"/>
    <mergeCell ref="D5:E5"/>
    <mergeCell ref="F5:F6"/>
    <mergeCell ref="H5:H6"/>
    <mergeCell ref="I5:I6"/>
    <mergeCell ref="M5:M6"/>
    <mergeCell ref="J5:K5"/>
    <mergeCell ref="B5:B6"/>
    <mergeCell ref="C5:C6"/>
    <mergeCell ref="M2:O2"/>
    <mergeCell ref="M3:O3"/>
    <mergeCell ref="A4:O4"/>
    <mergeCell ref="B2:C2"/>
    <mergeCell ref="B3:C3"/>
    <mergeCell ref="F2:G2"/>
    <mergeCell ref="F3:G3"/>
    <mergeCell ref="K2:L2"/>
    <mergeCell ref="K3:L3"/>
  </mergeCells>
  <pageMargins left="0.32" right="0.15748031496063" top="0.2" bottom="0.15748031496063" header="0.15748031496063" footer="0.15748031496063"/>
  <pageSetup paperSize="9" scale="70" orientation="landscape" horizontalDpi="200" verticalDpi="200" r:id="rId1"/>
  <rowBreaks count="1" manualBreakCount="1">
    <brk id="1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3">
    <tabColor rgb="FFFFFF00"/>
  </sheetPr>
  <dimension ref="A1:O43"/>
  <sheetViews>
    <sheetView view="pageBreakPreview" topLeftCell="A25" zoomScale="75" zoomScaleNormal="75" zoomScaleSheetLayoutView="75" workbookViewId="0">
      <selection activeCell="Q25" sqref="Q1:V1048576"/>
    </sheetView>
  </sheetViews>
  <sheetFormatPr defaultColWidth="9.140625" defaultRowHeight="33" customHeight="1"/>
  <cols>
    <col min="1" max="1" width="4" style="5" customWidth="1"/>
    <col min="2" max="2" width="8.140625" style="5" customWidth="1"/>
    <col min="3" max="3" width="22.28515625" style="5" customWidth="1"/>
    <col min="4" max="4" width="13.28515625" style="5" customWidth="1"/>
    <col min="5" max="5" width="11.85546875" style="5" customWidth="1"/>
    <col min="6" max="6" width="17.42578125" style="24" customWidth="1"/>
    <col min="7" max="7" width="14.5703125" style="5" customWidth="1"/>
    <col min="8" max="8" width="14.28515625" style="5" customWidth="1"/>
    <col min="9" max="9" width="13.28515625" style="5" customWidth="1"/>
    <col min="10" max="10" width="17.5703125" style="5" customWidth="1"/>
    <col min="11" max="11" width="6.140625" style="5" customWidth="1"/>
    <col min="12" max="14" width="13.5703125" style="5" customWidth="1"/>
    <col min="15" max="15" width="12.42578125" style="5" customWidth="1"/>
    <col min="16" max="16" width="10.140625" style="5" customWidth="1"/>
    <col min="17" max="16384" width="9.140625" style="5"/>
  </cols>
  <sheetData>
    <row r="1" spans="1:15" ht="34.5" customHeight="1">
      <c r="A1" s="362" t="s">
        <v>375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</row>
    <row r="2" spans="1:15" s="188" customFormat="1" ht="65.25" customHeight="1">
      <c r="A2" s="187" t="s">
        <v>2</v>
      </c>
      <c r="B2" s="364" t="s">
        <v>962</v>
      </c>
      <c r="C2" s="365"/>
      <c r="D2" s="187" t="s">
        <v>983</v>
      </c>
      <c r="E2" s="187" t="s">
        <v>984</v>
      </c>
      <c r="F2" s="187" t="s">
        <v>985</v>
      </c>
      <c r="G2" s="174" t="s">
        <v>965</v>
      </c>
      <c r="H2" s="187" t="s">
        <v>986</v>
      </c>
      <c r="I2" s="187" t="s">
        <v>966</v>
      </c>
      <c r="J2" s="187" t="s">
        <v>967</v>
      </c>
      <c r="K2" s="364" t="s">
        <v>968</v>
      </c>
      <c r="L2" s="365"/>
      <c r="M2" s="187" t="s">
        <v>969</v>
      </c>
      <c r="N2" s="364" t="s">
        <v>64</v>
      </c>
      <c r="O2" s="365"/>
    </row>
    <row r="3" spans="1:15" ht="64.5" customHeight="1">
      <c r="A3" s="26">
        <v>1</v>
      </c>
      <c r="B3" s="325" t="s">
        <v>987</v>
      </c>
      <c r="C3" s="326"/>
      <c r="D3" s="174" t="s">
        <v>988</v>
      </c>
      <c r="E3" s="38">
        <f>D38</f>
        <v>16345.42</v>
      </c>
      <c r="F3" s="50">
        <v>16345.42</v>
      </c>
      <c r="G3" s="50">
        <f>L38</f>
        <v>10929.027070000004</v>
      </c>
      <c r="H3" s="189">
        <v>0.80759999999999998</v>
      </c>
      <c r="I3" s="26">
        <v>21</v>
      </c>
      <c r="J3" s="26">
        <v>15</v>
      </c>
      <c r="K3" s="366">
        <v>5</v>
      </c>
      <c r="L3" s="367"/>
      <c r="M3" s="174" t="s">
        <v>989</v>
      </c>
      <c r="N3" s="325"/>
      <c r="O3" s="326"/>
    </row>
    <row r="4" spans="1:15" s="184" customFormat="1" ht="21" customHeight="1" thickBot="1">
      <c r="A4" s="190"/>
      <c r="B4" s="191"/>
      <c r="C4" s="191"/>
      <c r="D4" s="192"/>
      <c r="E4" s="193"/>
      <c r="G4" s="194" t="s">
        <v>990</v>
      </c>
      <c r="H4" s="195"/>
      <c r="I4" s="195"/>
      <c r="J4" s="195"/>
      <c r="K4" s="195"/>
      <c r="L4" s="195"/>
      <c r="M4" s="196"/>
      <c r="N4" s="185"/>
      <c r="O4" s="185"/>
    </row>
    <row r="5" spans="1:15" ht="39.75" customHeight="1" thickTop="1">
      <c r="A5" s="304" t="s">
        <v>2</v>
      </c>
      <c r="B5" s="319" t="s">
        <v>223</v>
      </c>
      <c r="C5" s="304" t="s">
        <v>3</v>
      </c>
      <c r="D5" s="320" t="s">
        <v>833</v>
      </c>
      <c r="E5" s="321"/>
      <c r="F5" s="304" t="s">
        <v>87</v>
      </c>
      <c r="G5" s="166" t="s">
        <v>326</v>
      </c>
      <c r="H5" s="304" t="s">
        <v>4</v>
      </c>
      <c r="I5" s="304" t="s">
        <v>5</v>
      </c>
      <c r="J5" s="311" t="s">
        <v>306</v>
      </c>
      <c r="K5" s="311"/>
      <c r="L5" s="166" t="s">
        <v>325</v>
      </c>
      <c r="M5" s="339" t="s">
        <v>810</v>
      </c>
      <c r="N5" s="335" t="s">
        <v>811</v>
      </c>
      <c r="O5" s="304" t="s">
        <v>64</v>
      </c>
    </row>
    <row r="6" spans="1:15" s="59" customFormat="1" ht="34.5" customHeight="1" thickBot="1">
      <c r="A6" s="332"/>
      <c r="B6" s="309"/>
      <c r="C6" s="332"/>
      <c r="D6" s="141" t="s">
        <v>834</v>
      </c>
      <c r="E6" s="141" t="s">
        <v>809</v>
      </c>
      <c r="F6" s="332"/>
      <c r="G6" s="172" t="s">
        <v>351</v>
      </c>
      <c r="H6" s="332"/>
      <c r="I6" s="332"/>
      <c r="J6" s="172" t="s">
        <v>7</v>
      </c>
      <c r="K6" s="172" t="s">
        <v>0</v>
      </c>
      <c r="L6" s="149" t="s">
        <v>351</v>
      </c>
      <c r="M6" s="340"/>
      <c r="N6" s="341"/>
      <c r="O6" s="332"/>
    </row>
    <row r="7" spans="1:15" s="24" customFormat="1" ht="27" customHeight="1">
      <c r="A7" s="145"/>
      <c r="B7" s="146"/>
      <c r="C7" s="147"/>
      <c r="D7" s="146"/>
      <c r="E7" s="146"/>
      <c r="F7" s="363" t="s">
        <v>369</v>
      </c>
      <c r="G7" s="363"/>
      <c r="H7" s="363"/>
      <c r="I7" s="363"/>
      <c r="J7" s="146"/>
      <c r="K7" s="146"/>
      <c r="L7" s="146"/>
      <c r="M7" s="146"/>
      <c r="N7" s="146"/>
      <c r="O7" s="148"/>
    </row>
    <row r="8" spans="1:15" ht="48.75" customHeight="1">
      <c r="A8" s="170">
        <v>1</v>
      </c>
      <c r="B8" s="336" t="s">
        <v>812</v>
      </c>
      <c r="C8" s="13" t="s">
        <v>154</v>
      </c>
      <c r="D8" s="35">
        <v>4211.7</v>
      </c>
      <c r="E8" s="173">
        <v>41951</v>
      </c>
      <c r="F8" s="170" t="s">
        <v>133</v>
      </c>
      <c r="G8" s="171">
        <v>3711.8094700000001</v>
      </c>
      <c r="H8" s="173">
        <v>42335</v>
      </c>
      <c r="I8" s="173">
        <v>42881</v>
      </c>
      <c r="J8" s="166" t="s">
        <v>8</v>
      </c>
      <c r="K8" s="20">
        <v>1</v>
      </c>
      <c r="L8" s="171">
        <v>4070.49</v>
      </c>
      <c r="M8" s="162" t="s">
        <v>826</v>
      </c>
      <c r="N8" s="162" t="s">
        <v>827</v>
      </c>
      <c r="O8" s="164" t="s">
        <v>337</v>
      </c>
    </row>
    <row r="9" spans="1:15" ht="76.5" customHeight="1">
      <c r="A9" s="170">
        <v>2</v>
      </c>
      <c r="B9" s="337"/>
      <c r="C9" s="13" t="s">
        <v>155</v>
      </c>
      <c r="D9" s="35">
        <v>2762.26</v>
      </c>
      <c r="E9" s="173">
        <v>42088</v>
      </c>
      <c r="F9" s="170" t="s">
        <v>180</v>
      </c>
      <c r="G9" s="171">
        <v>2350.1997299999998</v>
      </c>
      <c r="H9" s="173">
        <v>42347</v>
      </c>
      <c r="I9" s="173">
        <v>42894</v>
      </c>
      <c r="J9" s="166" t="s">
        <v>8</v>
      </c>
      <c r="K9" s="20">
        <v>1</v>
      </c>
      <c r="L9" s="163" t="s">
        <v>760</v>
      </c>
      <c r="M9" s="162" t="s">
        <v>826</v>
      </c>
      <c r="N9" s="162" t="s">
        <v>827</v>
      </c>
      <c r="O9" s="164"/>
    </row>
    <row r="10" spans="1:15" ht="45" customHeight="1">
      <c r="A10" s="170">
        <v>3</v>
      </c>
      <c r="B10" s="337"/>
      <c r="C10" s="13" t="s">
        <v>156</v>
      </c>
      <c r="D10" s="35">
        <v>1094.24</v>
      </c>
      <c r="E10" s="173">
        <v>42248</v>
      </c>
      <c r="F10" s="170" t="s">
        <v>304</v>
      </c>
      <c r="G10" s="171">
        <v>887.34337000000005</v>
      </c>
      <c r="H10" s="173">
        <v>42473</v>
      </c>
      <c r="I10" s="173">
        <v>43020</v>
      </c>
      <c r="J10" s="166" t="s">
        <v>8</v>
      </c>
      <c r="K10" s="20">
        <v>1</v>
      </c>
      <c r="L10" s="154">
        <v>875.83</v>
      </c>
      <c r="M10" s="162" t="s">
        <v>826</v>
      </c>
      <c r="N10" s="162" t="s">
        <v>827</v>
      </c>
      <c r="O10" s="164" t="s">
        <v>337</v>
      </c>
    </row>
    <row r="11" spans="1:15" ht="60.75" customHeight="1">
      <c r="A11" s="170">
        <v>4</v>
      </c>
      <c r="B11" s="338"/>
      <c r="C11" s="13" t="s">
        <v>165</v>
      </c>
      <c r="D11" s="35">
        <v>170.98</v>
      </c>
      <c r="E11" s="173">
        <v>42122</v>
      </c>
      <c r="F11" s="170" t="s">
        <v>183</v>
      </c>
      <c r="G11" s="171">
        <v>122.45246</v>
      </c>
      <c r="H11" s="173">
        <v>42405</v>
      </c>
      <c r="I11" s="173">
        <v>42678</v>
      </c>
      <c r="J11" s="166" t="s">
        <v>8</v>
      </c>
      <c r="K11" s="20">
        <v>1</v>
      </c>
      <c r="L11" s="154">
        <f>17.46143+33.27358+50.41367</f>
        <v>101.14868000000001</v>
      </c>
      <c r="M11" s="162" t="s">
        <v>826</v>
      </c>
      <c r="N11" s="162" t="s">
        <v>827</v>
      </c>
      <c r="O11" s="164" t="s">
        <v>337</v>
      </c>
    </row>
    <row r="12" spans="1:15" s="71" customFormat="1" ht="28.5" customHeight="1">
      <c r="A12" s="167"/>
      <c r="B12" s="168"/>
      <c r="C12" s="168" t="s">
        <v>413</v>
      </c>
      <c r="D12" s="38">
        <f>SUM(D8:D11)</f>
        <v>8239.18</v>
      </c>
      <c r="E12" s="144"/>
      <c r="F12" s="168"/>
      <c r="G12" s="69">
        <f>SUM(G8:G11)</f>
        <v>7071.8050300000014</v>
      </c>
      <c r="H12" s="70"/>
      <c r="I12" s="70"/>
      <c r="K12" s="159"/>
      <c r="L12" s="160"/>
      <c r="M12" s="160"/>
      <c r="N12" s="160"/>
      <c r="O12" s="161"/>
    </row>
    <row r="13" spans="1:15" s="24" customFormat="1" ht="27" customHeight="1">
      <c r="A13" s="60"/>
      <c r="B13" s="61"/>
      <c r="C13" s="63"/>
      <c r="D13" s="61"/>
      <c r="E13" s="61"/>
      <c r="F13" s="351" t="s">
        <v>370</v>
      </c>
      <c r="G13" s="351"/>
      <c r="H13" s="351"/>
      <c r="I13" s="351"/>
      <c r="J13" s="61"/>
      <c r="K13" s="61"/>
      <c r="L13" s="61"/>
      <c r="M13" s="61"/>
      <c r="N13" s="61"/>
      <c r="O13" s="62"/>
    </row>
    <row r="14" spans="1:15" ht="57" customHeight="1">
      <c r="A14" s="170">
        <v>5</v>
      </c>
      <c r="B14" s="336" t="s">
        <v>812</v>
      </c>
      <c r="C14" s="13" t="s">
        <v>163</v>
      </c>
      <c r="D14" s="35">
        <v>275.08</v>
      </c>
      <c r="E14" s="173">
        <v>42090</v>
      </c>
      <c r="F14" s="170" t="s">
        <v>65</v>
      </c>
      <c r="G14" s="358">
        <v>342.36095</v>
      </c>
      <c r="H14" s="173">
        <v>42347</v>
      </c>
      <c r="I14" s="173">
        <v>42894</v>
      </c>
      <c r="J14" s="166" t="s">
        <v>8</v>
      </c>
      <c r="K14" s="20">
        <v>1</v>
      </c>
      <c r="L14" s="154">
        <v>227.29</v>
      </c>
      <c r="M14" s="162" t="s">
        <v>826</v>
      </c>
      <c r="N14" s="162" t="s">
        <v>827</v>
      </c>
      <c r="O14" s="318" t="s">
        <v>337</v>
      </c>
    </row>
    <row r="15" spans="1:15" ht="51" customHeight="1">
      <c r="A15" s="170">
        <v>6</v>
      </c>
      <c r="B15" s="337"/>
      <c r="C15" s="13" t="s">
        <v>157</v>
      </c>
      <c r="D15" s="35">
        <v>170.98</v>
      </c>
      <c r="E15" s="173">
        <v>42122</v>
      </c>
      <c r="F15" s="170" t="s">
        <v>65</v>
      </c>
      <c r="G15" s="358"/>
      <c r="H15" s="173">
        <v>42347</v>
      </c>
      <c r="I15" s="173">
        <v>42894</v>
      </c>
      <c r="J15" s="166" t="s">
        <v>8</v>
      </c>
      <c r="K15" s="20">
        <v>1</v>
      </c>
      <c r="L15" s="154">
        <v>155.28</v>
      </c>
      <c r="M15" s="162" t="s">
        <v>826</v>
      </c>
      <c r="N15" s="162" t="s">
        <v>827</v>
      </c>
      <c r="O15" s="303"/>
    </row>
    <row r="16" spans="1:15" ht="45.75" customHeight="1">
      <c r="A16" s="170">
        <v>7</v>
      </c>
      <c r="B16" s="338"/>
      <c r="C16" s="13" t="s">
        <v>142</v>
      </c>
      <c r="D16" s="35">
        <v>1029.78</v>
      </c>
      <c r="E16" s="173">
        <v>42122</v>
      </c>
      <c r="F16" s="170" t="s">
        <v>143</v>
      </c>
      <c r="G16" s="169">
        <v>812.07470000000001</v>
      </c>
      <c r="H16" s="173">
        <v>42347</v>
      </c>
      <c r="I16" s="173">
        <v>42894</v>
      </c>
      <c r="J16" s="166" t="s">
        <v>8</v>
      </c>
      <c r="K16" s="20">
        <v>1</v>
      </c>
      <c r="L16" s="154">
        <v>787.13</v>
      </c>
      <c r="M16" s="162" t="s">
        <v>826</v>
      </c>
      <c r="N16" s="162" t="s">
        <v>827</v>
      </c>
      <c r="O16" s="164" t="s">
        <v>337</v>
      </c>
    </row>
    <row r="17" spans="1:15" s="71" customFormat="1" ht="30" customHeight="1">
      <c r="A17" s="167"/>
      <c r="B17" s="167"/>
      <c r="C17" s="164" t="s">
        <v>414</v>
      </c>
      <c r="D17" s="38">
        <f>SUM(D14:D16)</f>
        <v>1475.84</v>
      </c>
      <c r="E17" s="144"/>
      <c r="F17" s="168"/>
      <c r="G17" s="72">
        <f>SUM(G14:G16)</f>
        <v>1154.4356499999999</v>
      </c>
      <c r="H17" s="70"/>
      <c r="I17" s="70"/>
      <c r="J17" s="168"/>
      <c r="K17" s="159"/>
      <c r="L17" s="160"/>
      <c r="M17" s="160"/>
      <c r="N17" s="160"/>
      <c r="O17" s="161"/>
    </row>
    <row r="18" spans="1:15" s="24" customFormat="1" ht="27" customHeight="1">
      <c r="A18" s="60"/>
      <c r="B18" s="61"/>
      <c r="C18" s="63"/>
      <c r="D18" s="61"/>
      <c r="E18" s="61"/>
      <c r="F18" s="351" t="s">
        <v>371</v>
      </c>
      <c r="G18" s="351"/>
      <c r="H18" s="351"/>
      <c r="I18" s="351"/>
      <c r="J18" s="61"/>
      <c r="K18" s="61"/>
      <c r="L18" s="61"/>
      <c r="M18" s="61"/>
      <c r="N18" s="61"/>
      <c r="O18" s="62"/>
    </row>
    <row r="19" spans="1:15" s="212" customFormat="1" ht="54" customHeight="1">
      <c r="A19" s="209">
        <v>8</v>
      </c>
      <c r="B19" s="342" t="s">
        <v>680</v>
      </c>
      <c r="C19" s="213" t="s">
        <v>150</v>
      </c>
      <c r="D19" s="214">
        <v>584.54999999999995</v>
      </c>
      <c r="E19" s="200">
        <v>42122</v>
      </c>
      <c r="F19" s="359" t="s">
        <v>190</v>
      </c>
      <c r="G19" s="360">
        <v>2703.6702399999999</v>
      </c>
      <c r="H19" s="200">
        <v>42369</v>
      </c>
      <c r="I19" s="200">
        <v>43099</v>
      </c>
      <c r="J19" s="361" t="s">
        <v>620</v>
      </c>
      <c r="K19" s="352">
        <v>0.9</v>
      </c>
      <c r="L19" s="346">
        <v>588.98</v>
      </c>
      <c r="M19" s="211" t="s">
        <v>830</v>
      </c>
      <c r="N19" s="210" t="s">
        <v>827</v>
      </c>
      <c r="O19" s="354"/>
    </row>
    <row r="20" spans="1:15" s="212" customFormat="1" ht="67.5" customHeight="1">
      <c r="A20" s="209">
        <v>9</v>
      </c>
      <c r="B20" s="343"/>
      <c r="C20" s="213" t="s">
        <v>324</v>
      </c>
      <c r="D20" s="214">
        <v>170.98</v>
      </c>
      <c r="E20" s="200">
        <v>42122</v>
      </c>
      <c r="F20" s="359"/>
      <c r="G20" s="360"/>
      <c r="H20" s="200">
        <v>42369</v>
      </c>
      <c r="I20" s="200">
        <v>43099</v>
      </c>
      <c r="J20" s="361"/>
      <c r="K20" s="353"/>
      <c r="L20" s="346"/>
      <c r="M20" s="211" t="s">
        <v>830</v>
      </c>
      <c r="N20" s="210" t="s">
        <v>827</v>
      </c>
      <c r="O20" s="355"/>
    </row>
    <row r="21" spans="1:15" s="212" customFormat="1" ht="63" customHeight="1">
      <c r="A21" s="209">
        <v>10</v>
      </c>
      <c r="B21" s="343"/>
      <c r="C21" s="213" t="s">
        <v>151</v>
      </c>
      <c r="D21" s="214">
        <v>1294.74</v>
      </c>
      <c r="E21" s="200">
        <v>42122</v>
      </c>
      <c r="F21" s="359"/>
      <c r="G21" s="360"/>
      <c r="H21" s="200">
        <v>42369</v>
      </c>
      <c r="I21" s="200">
        <v>43099</v>
      </c>
      <c r="J21" s="210" t="s">
        <v>620</v>
      </c>
      <c r="K21" s="221">
        <v>0.95</v>
      </c>
      <c r="L21" s="222">
        <v>639.60972000000004</v>
      </c>
      <c r="M21" s="211" t="s">
        <v>830</v>
      </c>
      <c r="N21" s="210" t="s">
        <v>827</v>
      </c>
      <c r="O21" s="224"/>
    </row>
    <row r="22" spans="1:15" s="212" customFormat="1" ht="64.5" customHeight="1">
      <c r="A22" s="209">
        <v>11</v>
      </c>
      <c r="B22" s="343"/>
      <c r="C22" s="213" t="s">
        <v>152</v>
      </c>
      <c r="D22" s="214">
        <v>1109</v>
      </c>
      <c r="E22" s="200">
        <v>42122</v>
      </c>
      <c r="F22" s="359"/>
      <c r="G22" s="360"/>
      <c r="H22" s="200">
        <v>42369</v>
      </c>
      <c r="I22" s="200">
        <v>43099</v>
      </c>
      <c r="J22" s="210" t="s">
        <v>620</v>
      </c>
      <c r="K22" s="221">
        <v>0.95</v>
      </c>
      <c r="L22" s="222">
        <v>903.19489999999996</v>
      </c>
      <c r="M22" s="211" t="s">
        <v>830</v>
      </c>
      <c r="N22" s="210" t="s">
        <v>827</v>
      </c>
      <c r="O22" s="224"/>
    </row>
    <row r="23" spans="1:15" s="212" customFormat="1" ht="60" customHeight="1">
      <c r="A23" s="209">
        <v>12</v>
      </c>
      <c r="B23" s="344"/>
      <c r="C23" s="213" t="s">
        <v>167</v>
      </c>
      <c r="D23" s="209">
        <v>550.16</v>
      </c>
      <c r="E23" s="200">
        <v>42090</v>
      </c>
      <c r="F23" s="359"/>
      <c r="G23" s="360"/>
      <c r="H23" s="200">
        <v>42369</v>
      </c>
      <c r="I23" s="200">
        <v>43099</v>
      </c>
      <c r="J23" s="210" t="s">
        <v>620</v>
      </c>
      <c r="K23" s="221">
        <v>0.9</v>
      </c>
      <c r="L23" s="222">
        <v>382.62367999999998</v>
      </c>
      <c r="M23" s="211" t="s">
        <v>830</v>
      </c>
      <c r="N23" s="210" t="s">
        <v>827</v>
      </c>
      <c r="O23" s="225"/>
    </row>
    <row r="24" spans="1:15" s="71" customFormat="1" ht="35.25" customHeight="1">
      <c r="A24" s="167"/>
      <c r="B24" s="167"/>
      <c r="C24" s="164" t="s">
        <v>415</v>
      </c>
      <c r="D24" s="38">
        <f>SUM(D19:D23)</f>
        <v>3709.43</v>
      </c>
      <c r="E24" s="144"/>
      <c r="F24" s="168"/>
      <c r="G24" s="69">
        <f>SUM(G19)</f>
        <v>2703.6702399999999</v>
      </c>
      <c r="H24" s="168"/>
      <c r="I24" s="168"/>
      <c r="J24" s="168"/>
      <c r="K24" s="159"/>
      <c r="L24" s="160"/>
      <c r="M24" s="160"/>
      <c r="N24" s="160"/>
      <c r="O24" s="161"/>
    </row>
    <row r="25" spans="1:15" s="24" customFormat="1" ht="27" customHeight="1">
      <c r="A25" s="60"/>
      <c r="B25" s="61"/>
      <c r="C25" s="63"/>
      <c r="D25" s="61"/>
      <c r="E25" s="61"/>
      <c r="F25" s="351" t="s">
        <v>372</v>
      </c>
      <c r="G25" s="351"/>
      <c r="H25" s="351"/>
      <c r="I25" s="351"/>
      <c r="J25" s="61"/>
      <c r="K25" s="61"/>
      <c r="L25" s="61"/>
      <c r="M25" s="61"/>
      <c r="N25" s="61"/>
      <c r="O25" s="62"/>
    </row>
    <row r="26" spans="1:15" ht="84.75" customHeight="1">
      <c r="A26" s="170">
        <v>13</v>
      </c>
      <c r="B26" s="336" t="s">
        <v>813</v>
      </c>
      <c r="C26" s="13" t="s">
        <v>153</v>
      </c>
      <c r="D26" s="170">
        <v>499.12</v>
      </c>
      <c r="E26" s="173">
        <v>42090</v>
      </c>
      <c r="F26" s="349" t="s">
        <v>134</v>
      </c>
      <c r="G26" s="350">
        <v>972.97310000000004</v>
      </c>
      <c r="H26" s="173">
        <v>42353</v>
      </c>
      <c r="I26" s="173">
        <v>42900</v>
      </c>
      <c r="J26" s="166" t="s">
        <v>8</v>
      </c>
      <c r="K26" s="20">
        <v>1</v>
      </c>
      <c r="L26" s="169">
        <f>53.00781+18.58933+32.24014+54.77068+32.15693+159.15605+25.61936</f>
        <v>375.5403</v>
      </c>
      <c r="M26" s="162" t="s">
        <v>826</v>
      </c>
      <c r="N26" s="106" t="s">
        <v>829</v>
      </c>
      <c r="O26" s="201" t="s">
        <v>337</v>
      </c>
    </row>
    <row r="27" spans="1:15" ht="88.5" customHeight="1">
      <c r="A27" s="170">
        <v>14</v>
      </c>
      <c r="B27" s="337"/>
      <c r="C27" s="13" t="s">
        <v>158</v>
      </c>
      <c r="D27" s="170">
        <v>550.16</v>
      </c>
      <c r="E27" s="173">
        <v>42090</v>
      </c>
      <c r="F27" s="345"/>
      <c r="G27" s="350"/>
      <c r="H27" s="173">
        <v>42353</v>
      </c>
      <c r="I27" s="173">
        <v>42900</v>
      </c>
      <c r="J27" s="166" t="s">
        <v>8</v>
      </c>
      <c r="K27" s="20">
        <v>1</v>
      </c>
      <c r="L27" s="154">
        <f>44.35787+8.37946+26.72982+59.63971+29.71509+181.43151+23.02916</f>
        <v>373.28262000000001</v>
      </c>
      <c r="M27" s="162" t="s">
        <v>826</v>
      </c>
      <c r="N27" s="106" t="s">
        <v>829</v>
      </c>
      <c r="O27" s="201" t="s">
        <v>337</v>
      </c>
    </row>
    <row r="28" spans="1:15" ht="84.75" customHeight="1">
      <c r="A28" s="170">
        <v>15</v>
      </c>
      <c r="B28" s="338"/>
      <c r="C28" s="13" t="s">
        <v>164</v>
      </c>
      <c r="D28" s="35">
        <v>170.98</v>
      </c>
      <c r="E28" s="173">
        <v>42122</v>
      </c>
      <c r="F28" s="345"/>
      <c r="G28" s="350"/>
      <c r="H28" s="173">
        <v>42353</v>
      </c>
      <c r="I28" s="173">
        <v>42900</v>
      </c>
      <c r="J28" s="166" t="s">
        <v>8</v>
      </c>
      <c r="K28" s="20">
        <v>1</v>
      </c>
      <c r="L28" s="169">
        <f>28.84959+9.19083+25.81548+27.80492+5.42246+36.66194+1.7653</f>
        <v>135.51052000000001</v>
      </c>
      <c r="M28" s="162" t="s">
        <v>826</v>
      </c>
      <c r="N28" s="106" t="s">
        <v>829</v>
      </c>
      <c r="O28" s="164" t="s">
        <v>337</v>
      </c>
    </row>
    <row r="29" spans="1:15" s="71" customFormat="1" ht="35.25" customHeight="1">
      <c r="A29" s="167"/>
      <c r="B29" s="167"/>
      <c r="C29" s="164" t="s">
        <v>416</v>
      </c>
      <c r="D29" s="38">
        <f>SUM(D26:D28)</f>
        <v>1220.26</v>
      </c>
      <c r="E29" s="144"/>
      <c r="F29" s="168"/>
      <c r="G29" s="69">
        <f>SUM(G26)</f>
        <v>972.97310000000004</v>
      </c>
      <c r="H29" s="73"/>
      <c r="I29" s="73"/>
      <c r="J29" s="168"/>
      <c r="K29" s="159"/>
      <c r="L29" s="160"/>
      <c r="M29" s="160"/>
      <c r="N29" s="160"/>
      <c r="O29" s="161"/>
    </row>
    <row r="30" spans="1:15" s="24" customFormat="1" ht="27" customHeight="1">
      <c r="A30" s="60"/>
      <c r="B30" s="61"/>
      <c r="C30" s="63"/>
      <c r="D30" s="61"/>
      <c r="E30" s="61"/>
      <c r="F30" s="351" t="s">
        <v>373</v>
      </c>
      <c r="G30" s="351"/>
      <c r="H30" s="351"/>
      <c r="I30" s="351"/>
      <c r="J30" s="61"/>
      <c r="K30" s="61"/>
      <c r="L30" s="61"/>
      <c r="M30" s="61"/>
      <c r="N30" s="61"/>
      <c r="O30" s="62"/>
    </row>
    <row r="31" spans="1:15" ht="66.75" customHeight="1">
      <c r="A31" s="170">
        <v>16</v>
      </c>
      <c r="B31" s="336" t="s">
        <v>814</v>
      </c>
      <c r="C31" s="13" t="s">
        <v>159</v>
      </c>
      <c r="D31" s="35">
        <v>584.54999999999995</v>
      </c>
      <c r="E31" s="173">
        <v>42122</v>
      </c>
      <c r="F31" s="345" t="s">
        <v>168</v>
      </c>
      <c r="G31" s="350">
        <v>1199.64003</v>
      </c>
      <c r="H31" s="173">
        <v>42256</v>
      </c>
      <c r="I31" s="173">
        <v>42802</v>
      </c>
      <c r="J31" s="166" t="s">
        <v>8</v>
      </c>
      <c r="K31" s="20">
        <v>1</v>
      </c>
      <c r="L31" s="169">
        <v>465.44</v>
      </c>
      <c r="M31" s="171" t="s">
        <v>939</v>
      </c>
      <c r="N31" s="162" t="s">
        <v>827</v>
      </c>
      <c r="O31" s="164" t="s">
        <v>337</v>
      </c>
    </row>
    <row r="32" spans="1:15" ht="66.75" customHeight="1">
      <c r="A32" s="170">
        <v>17</v>
      </c>
      <c r="B32" s="337"/>
      <c r="C32" s="13" t="s">
        <v>160</v>
      </c>
      <c r="D32" s="170">
        <v>499.12</v>
      </c>
      <c r="E32" s="173">
        <v>42090</v>
      </c>
      <c r="F32" s="345"/>
      <c r="G32" s="350"/>
      <c r="H32" s="173">
        <v>42256</v>
      </c>
      <c r="I32" s="173">
        <v>42802</v>
      </c>
      <c r="J32" s="166" t="s">
        <v>8</v>
      </c>
      <c r="K32" s="20">
        <v>1</v>
      </c>
      <c r="L32" s="169">
        <v>400</v>
      </c>
      <c r="M32" s="171" t="s">
        <v>939</v>
      </c>
      <c r="N32" s="162" t="s">
        <v>827</v>
      </c>
      <c r="O32" s="164" t="s">
        <v>337</v>
      </c>
    </row>
    <row r="33" spans="1:15" ht="73.5" customHeight="1">
      <c r="A33" s="170">
        <v>18</v>
      </c>
      <c r="B33" s="337"/>
      <c r="C33" s="13" t="s">
        <v>161</v>
      </c>
      <c r="D33" s="170">
        <v>275.08</v>
      </c>
      <c r="E33" s="173">
        <v>42090</v>
      </c>
      <c r="F33" s="345"/>
      <c r="G33" s="350"/>
      <c r="H33" s="173">
        <v>42256</v>
      </c>
      <c r="I33" s="173">
        <v>42802</v>
      </c>
      <c r="J33" s="166" t="s">
        <v>8</v>
      </c>
      <c r="K33" s="20">
        <v>1</v>
      </c>
      <c r="L33" s="347">
        <v>334.2</v>
      </c>
      <c r="M33" s="171" t="s">
        <v>939</v>
      </c>
      <c r="N33" s="162" t="s">
        <v>827</v>
      </c>
      <c r="O33" s="318" t="s">
        <v>337</v>
      </c>
    </row>
    <row r="34" spans="1:15" ht="66.75" customHeight="1">
      <c r="A34" s="170">
        <v>19</v>
      </c>
      <c r="B34" s="338"/>
      <c r="C34" s="13" t="s">
        <v>166</v>
      </c>
      <c r="D34" s="35">
        <v>170.98</v>
      </c>
      <c r="E34" s="173">
        <v>42122</v>
      </c>
      <c r="F34" s="345"/>
      <c r="G34" s="350"/>
      <c r="H34" s="173">
        <v>42256</v>
      </c>
      <c r="I34" s="173">
        <v>42802</v>
      </c>
      <c r="J34" s="166" t="s">
        <v>8</v>
      </c>
      <c r="K34" s="20">
        <v>1</v>
      </c>
      <c r="L34" s="348"/>
      <c r="M34" s="171" t="s">
        <v>939</v>
      </c>
      <c r="N34" s="162" t="s">
        <v>827</v>
      </c>
      <c r="O34" s="303"/>
    </row>
    <row r="35" spans="1:15" s="71" customFormat="1" ht="33" customHeight="1">
      <c r="A35" s="167"/>
      <c r="B35" s="167"/>
      <c r="C35" s="164" t="s">
        <v>417</v>
      </c>
      <c r="D35" s="38">
        <f>SUM(D31:D34)</f>
        <v>1529.73</v>
      </c>
      <c r="E35" s="144"/>
      <c r="F35" s="168"/>
      <c r="G35" s="69">
        <f>SUM(G31)</f>
        <v>1199.64003</v>
      </c>
      <c r="H35" s="69"/>
      <c r="I35" s="69"/>
      <c r="J35" s="69"/>
      <c r="K35" s="69"/>
      <c r="L35" s="69"/>
      <c r="M35" s="160"/>
      <c r="N35" s="160"/>
      <c r="O35" s="161"/>
    </row>
    <row r="36" spans="1:15" s="24" customFormat="1" ht="27" customHeight="1">
      <c r="A36" s="60"/>
      <c r="B36" s="61"/>
      <c r="C36" s="63"/>
      <c r="D36" s="61"/>
      <c r="E36" s="61"/>
      <c r="F36" s="351" t="s">
        <v>374</v>
      </c>
      <c r="G36" s="351"/>
      <c r="H36" s="351"/>
      <c r="I36" s="351"/>
      <c r="J36" s="61"/>
      <c r="K36" s="61"/>
      <c r="L36" s="61"/>
      <c r="M36" s="61"/>
      <c r="N36" s="61"/>
      <c r="O36" s="62"/>
    </row>
    <row r="37" spans="1:15" ht="76.5" customHeight="1">
      <c r="A37" s="170">
        <v>20</v>
      </c>
      <c r="B37" s="162" t="s">
        <v>708</v>
      </c>
      <c r="C37" s="13" t="s">
        <v>162</v>
      </c>
      <c r="D37" s="35">
        <v>170.98</v>
      </c>
      <c r="E37" s="173">
        <v>42122</v>
      </c>
      <c r="F37" s="216" t="s">
        <v>361</v>
      </c>
      <c r="G37" s="67">
        <v>125.02674</v>
      </c>
      <c r="H37" s="173">
        <v>42612</v>
      </c>
      <c r="I37" s="173">
        <v>42976</v>
      </c>
      <c r="J37" s="166" t="s">
        <v>8</v>
      </c>
      <c r="K37" s="20">
        <v>1</v>
      </c>
      <c r="L37" s="95">
        <f>42.03286+17.12372+54.32007</f>
        <v>113.47665000000001</v>
      </c>
      <c r="M37" s="171" t="s">
        <v>940</v>
      </c>
      <c r="N37" s="106" t="s">
        <v>829</v>
      </c>
      <c r="O37" s="201" t="s">
        <v>337</v>
      </c>
    </row>
    <row r="38" spans="1:15" s="49" customFormat="1" ht="42.75" customHeight="1">
      <c r="A38" s="100"/>
      <c r="B38" s="100"/>
      <c r="C38" s="165" t="s">
        <v>148</v>
      </c>
      <c r="D38" s="30">
        <f>D12+D17+D24+D29+D35+D37</f>
        <v>16345.42</v>
      </c>
      <c r="E38" s="30"/>
      <c r="F38" s="30"/>
      <c r="G38" s="30">
        <f>G12+G17+G24+G29+G35+G37</f>
        <v>13227.550789999999</v>
      </c>
      <c r="H38" s="30"/>
      <c r="I38" s="30"/>
      <c r="J38" s="356"/>
      <c r="K38" s="357"/>
      <c r="L38" s="30">
        <f>SUM(L8:L37)</f>
        <v>10929.027070000004</v>
      </c>
      <c r="M38" s="76"/>
      <c r="N38" s="76"/>
      <c r="O38" s="76"/>
    </row>
    <row r="39" spans="1:15" ht="33" customHeight="1">
      <c r="I39" s="53"/>
    </row>
    <row r="41" spans="1:15" ht="33" customHeight="1">
      <c r="L41" s="74"/>
      <c r="M41" s="74"/>
      <c r="N41" s="74"/>
    </row>
    <row r="43" spans="1:15" ht="33" customHeight="1">
      <c r="H43" s="53"/>
      <c r="J43" s="53" t="s">
        <v>474</v>
      </c>
      <c r="L43" s="53"/>
      <c r="M43" s="53"/>
      <c r="N43" s="53"/>
    </row>
  </sheetData>
  <mergeCells count="44">
    <mergeCell ref="A1:O1"/>
    <mergeCell ref="J5:K5"/>
    <mergeCell ref="F7:I7"/>
    <mergeCell ref="C5:C6"/>
    <mergeCell ref="A5:A6"/>
    <mergeCell ref="F5:F6"/>
    <mergeCell ref="H5:H6"/>
    <mergeCell ref="I5:I6"/>
    <mergeCell ref="O5:O6"/>
    <mergeCell ref="B5:B6"/>
    <mergeCell ref="D5:E5"/>
    <mergeCell ref="B2:C2"/>
    <mergeCell ref="B3:C3"/>
    <mergeCell ref="K2:L2"/>
    <mergeCell ref="K3:L3"/>
    <mergeCell ref="N2:O2"/>
    <mergeCell ref="F25:I25"/>
    <mergeCell ref="F13:I13"/>
    <mergeCell ref="G14:G15"/>
    <mergeCell ref="O14:O15"/>
    <mergeCell ref="F18:I18"/>
    <mergeCell ref="F19:F23"/>
    <mergeCell ref="G19:G23"/>
    <mergeCell ref="J19:J20"/>
    <mergeCell ref="F36:I36"/>
    <mergeCell ref="J38:K38"/>
    <mergeCell ref="F31:F34"/>
    <mergeCell ref="G31:G34"/>
    <mergeCell ref="O33:O34"/>
    <mergeCell ref="L19:L20"/>
    <mergeCell ref="L33:L34"/>
    <mergeCell ref="B26:B28"/>
    <mergeCell ref="F26:F28"/>
    <mergeCell ref="G26:G28"/>
    <mergeCell ref="F30:I30"/>
    <mergeCell ref="K19:K20"/>
    <mergeCell ref="O19:O20"/>
    <mergeCell ref="N3:O3"/>
    <mergeCell ref="B8:B11"/>
    <mergeCell ref="B31:B34"/>
    <mergeCell ref="M5:M6"/>
    <mergeCell ref="N5:N6"/>
    <mergeCell ref="B14:B16"/>
    <mergeCell ref="B19:B23"/>
  </mergeCells>
  <pageMargins left="0.62992125984252001" right="0.15748031496063" top="0.31496062992126" bottom="0.15748031496063" header="0.118110236220472" footer="0.15748031496063"/>
  <pageSetup paperSize="9" scale="70" orientation="landscape" horizontalDpi="200" verticalDpi="200" r:id="rId1"/>
  <rowBreaks count="2" manualBreakCount="2">
    <brk id="17" min="2" max="13" man="1"/>
    <brk id="29" min="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tabColor rgb="FFFFFF00"/>
    <pageSetUpPr fitToPage="1"/>
  </sheetPr>
  <dimension ref="A1:O45"/>
  <sheetViews>
    <sheetView view="pageBreakPreview" topLeftCell="A43" zoomScaleSheetLayoutView="100" workbookViewId="0">
      <selection activeCell="G43" sqref="A1:XFD1048576"/>
    </sheetView>
  </sheetViews>
  <sheetFormatPr defaultColWidth="9.140625" defaultRowHeight="15"/>
  <cols>
    <col min="1" max="1" width="3.42578125" style="5" customWidth="1"/>
    <col min="2" max="2" width="10.28515625" style="5" customWidth="1"/>
    <col min="3" max="3" width="23.5703125" style="5" customWidth="1"/>
    <col min="4" max="4" width="10.7109375" style="5" customWidth="1"/>
    <col min="5" max="5" width="10" style="5" customWidth="1"/>
    <col min="6" max="6" width="14.28515625" style="5" customWidth="1"/>
    <col min="7" max="7" width="10.85546875" style="5" customWidth="1"/>
    <col min="8" max="8" width="12.42578125" style="5" customWidth="1"/>
    <col min="9" max="9" width="11.140625" style="5" customWidth="1"/>
    <col min="10" max="10" width="12.7109375" style="5" customWidth="1"/>
    <col min="11" max="11" width="6.140625" style="5" customWidth="1"/>
    <col min="12" max="12" width="10.140625" style="5" customWidth="1"/>
    <col min="13" max="13" width="12.140625" style="5" customWidth="1"/>
    <col min="14" max="14" width="12.28515625" style="5" customWidth="1"/>
    <col min="15" max="15" width="16.28515625" style="47" customWidth="1"/>
    <col min="16" max="16384" width="9.140625" style="5"/>
  </cols>
  <sheetData>
    <row r="1" spans="1:15" ht="30.75" customHeight="1">
      <c r="A1" s="372" t="s">
        <v>177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s="17" customFormat="1" ht="65.25" customHeight="1">
      <c r="A2" s="254" t="s">
        <v>2</v>
      </c>
      <c r="B2" s="290" t="s">
        <v>962</v>
      </c>
      <c r="C2" s="290"/>
      <c r="D2" s="254" t="s">
        <v>963</v>
      </c>
      <c r="E2" s="254" t="s">
        <v>964</v>
      </c>
      <c r="F2" s="254" t="s">
        <v>965</v>
      </c>
      <c r="G2" s="254" t="s">
        <v>966</v>
      </c>
      <c r="H2" s="254" t="s">
        <v>967</v>
      </c>
      <c r="I2" s="290" t="s">
        <v>968</v>
      </c>
      <c r="J2" s="290"/>
      <c r="K2" s="290" t="s">
        <v>969</v>
      </c>
      <c r="L2" s="290"/>
      <c r="M2" s="290" t="s">
        <v>64</v>
      </c>
      <c r="N2" s="290"/>
      <c r="O2" s="290"/>
    </row>
    <row r="3" spans="1:15" ht="37.5" customHeight="1">
      <c r="A3" s="260">
        <v>1</v>
      </c>
      <c r="B3" s="311" t="s">
        <v>991</v>
      </c>
      <c r="C3" s="311"/>
      <c r="D3" s="259">
        <v>14036.06</v>
      </c>
      <c r="E3" s="259">
        <v>24433.919999999998</v>
      </c>
      <c r="F3" s="261">
        <f>L45</f>
        <v>9122.2397700000001</v>
      </c>
      <c r="G3" s="260">
        <v>38</v>
      </c>
      <c r="H3" s="260">
        <v>12</v>
      </c>
      <c r="I3" s="313">
        <v>26</v>
      </c>
      <c r="J3" s="313"/>
      <c r="K3" s="313">
        <v>0</v>
      </c>
      <c r="L3" s="313"/>
      <c r="M3" s="311"/>
      <c r="N3" s="311"/>
      <c r="O3" s="311"/>
    </row>
    <row r="4" spans="1:15" ht="30.75" customHeight="1" thickBot="1">
      <c r="A4" s="368" t="s">
        <v>974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ht="33" customHeight="1" thickTop="1">
      <c r="A5" s="304" t="s">
        <v>2</v>
      </c>
      <c r="B5" s="319" t="s">
        <v>223</v>
      </c>
      <c r="C5" s="304" t="s">
        <v>3</v>
      </c>
      <c r="D5" s="320" t="s">
        <v>833</v>
      </c>
      <c r="E5" s="321"/>
      <c r="F5" s="304" t="s">
        <v>87</v>
      </c>
      <c r="G5" s="264" t="s">
        <v>326</v>
      </c>
      <c r="H5" s="304" t="s">
        <v>4</v>
      </c>
      <c r="I5" s="304" t="s">
        <v>5</v>
      </c>
      <c r="J5" s="327" t="s">
        <v>306</v>
      </c>
      <c r="K5" s="327"/>
      <c r="L5" s="264" t="s">
        <v>6</v>
      </c>
      <c r="M5" s="371" t="s">
        <v>810</v>
      </c>
      <c r="N5" s="311" t="s">
        <v>811</v>
      </c>
      <c r="O5" s="311" t="s">
        <v>64</v>
      </c>
    </row>
    <row r="6" spans="1:15" ht="30" customHeight="1" thickBot="1">
      <c r="A6" s="332"/>
      <c r="B6" s="309"/>
      <c r="C6" s="332"/>
      <c r="D6" s="141" t="s">
        <v>834</v>
      </c>
      <c r="E6" s="141" t="s">
        <v>809</v>
      </c>
      <c r="F6" s="332"/>
      <c r="G6" s="274" t="s">
        <v>339</v>
      </c>
      <c r="H6" s="332"/>
      <c r="I6" s="332"/>
      <c r="J6" s="274" t="s">
        <v>7</v>
      </c>
      <c r="K6" s="274" t="s">
        <v>0</v>
      </c>
      <c r="L6" s="274" t="s">
        <v>339</v>
      </c>
      <c r="M6" s="340"/>
      <c r="N6" s="341"/>
      <c r="O6" s="311"/>
    </row>
    <row r="7" spans="1:15" s="7" customFormat="1" ht="51.75" customHeight="1">
      <c r="A7" s="281">
        <v>1</v>
      </c>
      <c r="B7" s="281" t="s">
        <v>931</v>
      </c>
      <c r="C7" s="150" t="s">
        <v>310</v>
      </c>
      <c r="D7" s="281">
        <v>369.37</v>
      </c>
      <c r="E7" s="289">
        <v>41885</v>
      </c>
      <c r="F7" s="281" t="s">
        <v>106</v>
      </c>
      <c r="G7" s="176">
        <v>338.94083000000001</v>
      </c>
      <c r="H7" s="289">
        <v>42247</v>
      </c>
      <c r="I7" s="289">
        <v>42612</v>
      </c>
      <c r="J7" s="264" t="s">
        <v>8</v>
      </c>
      <c r="K7" s="116">
        <v>1</v>
      </c>
      <c r="L7" s="282">
        <v>338.94</v>
      </c>
      <c r="M7" s="271" t="s">
        <v>831</v>
      </c>
      <c r="N7" s="135" t="s">
        <v>829</v>
      </c>
      <c r="O7" s="277" t="s">
        <v>85</v>
      </c>
    </row>
    <row r="8" spans="1:15" s="7" customFormat="1" ht="35.1" customHeight="1">
      <c r="A8" s="268">
        <v>2</v>
      </c>
      <c r="B8" s="272" t="s">
        <v>210</v>
      </c>
      <c r="C8" s="6" t="s">
        <v>248</v>
      </c>
      <c r="D8" s="16">
        <v>369.37</v>
      </c>
      <c r="E8" s="289">
        <v>41885</v>
      </c>
      <c r="F8" s="16" t="s">
        <v>111</v>
      </c>
      <c r="G8" s="115">
        <v>318.90359000000001</v>
      </c>
      <c r="H8" s="289">
        <v>42247</v>
      </c>
      <c r="I8" s="289">
        <v>42612</v>
      </c>
      <c r="J8" s="258" t="s">
        <v>8</v>
      </c>
      <c r="K8" s="22">
        <v>1</v>
      </c>
      <c r="L8" s="48">
        <v>330.65</v>
      </c>
      <c r="M8" s="272" t="s">
        <v>826</v>
      </c>
      <c r="N8" s="106" t="s">
        <v>829</v>
      </c>
      <c r="O8" s="277" t="s">
        <v>85</v>
      </c>
    </row>
    <row r="9" spans="1:15" ht="35.1" customHeight="1">
      <c r="A9" s="16">
        <v>3</v>
      </c>
      <c r="B9" s="16" t="s">
        <v>932</v>
      </c>
      <c r="C9" s="13" t="s">
        <v>250</v>
      </c>
      <c r="D9" s="16">
        <v>369.37</v>
      </c>
      <c r="E9" s="289">
        <v>41885</v>
      </c>
      <c r="F9" s="268" t="s">
        <v>107</v>
      </c>
      <c r="G9" s="269">
        <v>311.077</v>
      </c>
      <c r="H9" s="289">
        <v>42247</v>
      </c>
      <c r="I9" s="289">
        <v>42612</v>
      </c>
      <c r="J9" s="258" t="s">
        <v>8</v>
      </c>
      <c r="K9" s="22">
        <v>1</v>
      </c>
      <c r="L9" s="67">
        <v>300.51</v>
      </c>
      <c r="M9" s="106" t="s">
        <v>832</v>
      </c>
      <c r="N9" s="106" t="s">
        <v>829</v>
      </c>
      <c r="O9" s="277" t="s">
        <v>85</v>
      </c>
    </row>
    <row r="10" spans="1:15" ht="35.1" customHeight="1">
      <c r="A10" s="268">
        <v>4</v>
      </c>
      <c r="B10" s="272" t="s">
        <v>229</v>
      </c>
      <c r="C10" s="13" t="s">
        <v>251</v>
      </c>
      <c r="D10" s="16">
        <v>369.37</v>
      </c>
      <c r="E10" s="289">
        <v>41885</v>
      </c>
      <c r="F10" s="268" t="s">
        <v>115</v>
      </c>
      <c r="G10" s="269">
        <v>343.25443000000001</v>
      </c>
      <c r="H10" s="289">
        <v>42256</v>
      </c>
      <c r="I10" s="289">
        <v>42621</v>
      </c>
      <c r="J10" s="258" t="s">
        <v>8</v>
      </c>
      <c r="K10" s="22">
        <v>1</v>
      </c>
      <c r="L10" s="67">
        <f>89.83948+51.01383+46.53423+125.12593+23.53125</f>
        <v>336.04471999999998</v>
      </c>
      <c r="M10" s="106" t="s">
        <v>830</v>
      </c>
      <c r="N10" s="272" t="s">
        <v>827</v>
      </c>
      <c r="O10" s="277" t="s">
        <v>85</v>
      </c>
    </row>
    <row r="11" spans="1:15" ht="35.1" customHeight="1">
      <c r="A11" s="16">
        <v>5</v>
      </c>
      <c r="B11" s="16" t="s">
        <v>933</v>
      </c>
      <c r="C11" s="13" t="s">
        <v>252</v>
      </c>
      <c r="D11" s="16">
        <v>369.37</v>
      </c>
      <c r="E11" s="289">
        <v>41885</v>
      </c>
      <c r="F11" s="268" t="s">
        <v>117</v>
      </c>
      <c r="G11" s="269">
        <v>316.89861000000002</v>
      </c>
      <c r="H11" s="289">
        <v>42247</v>
      </c>
      <c r="I11" s="289">
        <v>42612</v>
      </c>
      <c r="J11" s="258" t="s">
        <v>8</v>
      </c>
      <c r="K11" s="22">
        <v>1</v>
      </c>
      <c r="L11" s="67">
        <f>89.83948+51.01383+46.53423+125.12593+23.53125</f>
        <v>336.04471999999998</v>
      </c>
      <c r="M11" s="106" t="s">
        <v>830</v>
      </c>
      <c r="N11" s="272" t="s">
        <v>827</v>
      </c>
      <c r="O11" s="277" t="s">
        <v>85</v>
      </c>
    </row>
    <row r="12" spans="1:15" ht="35.1" customHeight="1">
      <c r="A12" s="268">
        <v>6</v>
      </c>
      <c r="B12" s="272" t="s">
        <v>225</v>
      </c>
      <c r="C12" s="45" t="s">
        <v>253</v>
      </c>
      <c r="D12" s="16">
        <v>369.37</v>
      </c>
      <c r="E12" s="289">
        <v>41885</v>
      </c>
      <c r="F12" s="268" t="s">
        <v>182</v>
      </c>
      <c r="G12" s="269">
        <v>352.8981</v>
      </c>
      <c r="H12" s="289">
        <v>42488</v>
      </c>
      <c r="I12" s="289">
        <v>42852</v>
      </c>
      <c r="J12" s="258" t="s">
        <v>8</v>
      </c>
      <c r="K12" s="22">
        <v>1</v>
      </c>
      <c r="L12" s="67">
        <v>370.72</v>
      </c>
      <c r="M12" s="272" t="s">
        <v>828</v>
      </c>
      <c r="N12" s="106" t="s">
        <v>829</v>
      </c>
      <c r="O12" s="277" t="s">
        <v>85</v>
      </c>
    </row>
    <row r="13" spans="1:15" ht="35.1" customHeight="1">
      <c r="A13" s="16">
        <v>7</v>
      </c>
      <c r="B13" s="16" t="s">
        <v>217</v>
      </c>
      <c r="C13" s="45" t="s">
        <v>308</v>
      </c>
      <c r="D13" s="16">
        <v>369.37</v>
      </c>
      <c r="E13" s="289">
        <v>41885</v>
      </c>
      <c r="F13" s="268" t="s">
        <v>138</v>
      </c>
      <c r="G13" s="269">
        <v>404.56142</v>
      </c>
      <c r="H13" s="289">
        <v>42529</v>
      </c>
      <c r="I13" s="289">
        <v>42893</v>
      </c>
      <c r="J13" s="258" t="s">
        <v>8</v>
      </c>
      <c r="K13" s="22">
        <v>1</v>
      </c>
      <c r="L13" s="67">
        <v>356.49</v>
      </c>
      <c r="M13" s="272" t="s">
        <v>831</v>
      </c>
      <c r="N13" s="272" t="s">
        <v>827</v>
      </c>
      <c r="O13" s="258"/>
    </row>
    <row r="14" spans="1:15" ht="54" customHeight="1">
      <c r="A14" s="268">
        <v>8</v>
      </c>
      <c r="B14" s="272" t="s">
        <v>552</v>
      </c>
      <c r="C14" s="13" t="s">
        <v>275</v>
      </c>
      <c r="D14" s="16">
        <v>369.37</v>
      </c>
      <c r="E14" s="289">
        <v>41885</v>
      </c>
      <c r="F14" s="272" t="s">
        <v>309</v>
      </c>
      <c r="G14" s="269">
        <v>336.22885000000002</v>
      </c>
      <c r="H14" s="289">
        <v>42502</v>
      </c>
      <c r="I14" s="289">
        <v>42866</v>
      </c>
      <c r="J14" s="258" t="s">
        <v>8</v>
      </c>
      <c r="K14" s="22">
        <v>1</v>
      </c>
      <c r="L14" s="67">
        <v>310.83999999999997</v>
      </c>
      <c r="M14" s="272" t="s">
        <v>826</v>
      </c>
      <c r="N14" s="106" t="s">
        <v>829</v>
      </c>
      <c r="O14" s="258" t="s">
        <v>85</v>
      </c>
    </row>
    <row r="15" spans="1:15" ht="50.25" customHeight="1">
      <c r="A15" s="16">
        <v>9</v>
      </c>
      <c r="B15" s="16" t="s">
        <v>597</v>
      </c>
      <c r="C15" s="13" t="s">
        <v>259</v>
      </c>
      <c r="D15" s="16">
        <v>369.37</v>
      </c>
      <c r="E15" s="289">
        <v>41885</v>
      </c>
      <c r="F15" s="272" t="s">
        <v>359</v>
      </c>
      <c r="G15" s="269">
        <v>324.53516000000002</v>
      </c>
      <c r="H15" s="289">
        <v>42502</v>
      </c>
      <c r="I15" s="289">
        <v>42866</v>
      </c>
      <c r="J15" s="272" t="s">
        <v>387</v>
      </c>
      <c r="K15" s="21">
        <v>0.78</v>
      </c>
      <c r="L15" s="67">
        <f>167.56+62.73</f>
        <v>230.29</v>
      </c>
      <c r="M15" s="272" t="s">
        <v>828</v>
      </c>
      <c r="N15" s="106" t="s">
        <v>829</v>
      </c>
      <c r="O15" s="258"/>
    </row>
    <row r="16" spans="1:15" ht="45.75" customHeight="1">
      <c r="A16" s="268">
        <v>10</v>
      </c>
      <c r="B16" s="272" t="s">
        <v>597</v>
      </c>
      <c r="C16" s="13" t="s">
        <v>260</v>
      </c>
      <c r="D16" s="16">
        <v>369.37</v>
      </c>
      <c r="E16" s="289">
        <v>41885</v>
      </c>
      <c r="F16" s="272" t="s">
        <v>358</v>
      </c>
      <c r="G16" s="269">
        <v>322.41521</v>
      </c>
      <c r="H16" s="289">
        <v>42502</v>
      </c>
      <c r="I16" s="289">
        <v>42866</v>
      </c>
      <c r="J16" s="177" t="s">
        <v>1115</v>
      </c>
      <c r="K16" s="21">
        <v>0.5</v>
      </c>
      <c r="L16" s="67">
        <v>165.8</v>
      </c>
      <c r="M16" s="272" t="s">
        <v>828</v>
      </c>
      <c r="N16" s="106" t="s">
        <v>829</v>
      </c>
      <c r="O16" s="258" t="s">
        <v>602</v>
      </c>
    </row>
    <row r="17" spans="1:15" ht="63.75" customHeight="1">
      <c r="A17" s="16">
        <v>11</v>
      </c>
      <c r="B17" s="16" t="s">
        <v>210</v>
      </c>
      <c r="C17" s="13" t="s">
        <v>246</v>
      </c>
      <c r="D17" s="16">
        <v>369.37</v>
      </c>
      <c r="E17" s="289">
        <v>41885</v>
      </c>
      <c r="F17" s="268" t="s">
        <v>107</v>
      </c>
      <c r="G17" s="269">
        <v>327.06142</v>
      </c>
      <c r="H17" s="289">
        <v>42604</v>
      </c>
      <c r="I17" s="289">
        <v>42968</v>
      </c>
      <c r="J17" s="258" t="s">
        <v>8</v>
      </c>
      <c r="K17" s="22">
        <v>1</v>
      </c>
      <c r="L17" s="67">
        <v>282.18</v>
      </c>
      <c r="M17" s="272" t="s">
        <v>826</v>
      </c>
      <c r="N17" s="106" t="s">
        <v>829</v>
      </c>
      <c r="O17" s="277" t="s">
        <v>85</v>
      </c>
    </row>
    <row r="18" spans="1:15" ht="44.25" customHeight="1">
      <c r="A18" s="268">
        <v>12</v>
      </c>
      <c r="B18" s="272" t="s">
        <v>136</v>
      </c>
      <c r="C18" s="45" t="s">
        <v>247</v>
      </c>
      <c r="D18" s="16">
        <v>369.37</v>
      </c>
      <c r="E18" s="289">
        <v>41885</v>
      </c>
      <c r="F18" s="268" t="s">
        <v>110</v>
      </c>
      <c r="G18" s="269">
        <v>310.53703000000002</v>
      </c>
      <c r="H18" s="289">
        <v>42247</v>
      </c>
      <c r="I18" s="289">
        <v>42612</v>
      </c>
      <c r="J18" s="177" t="s">
        <v>338</v>
      </c>
      <c r="K18" s="21">
        <v>0.8</v>
      </c>
      <c r="L18" s="67">
        <v>159.71</v>
      </c>
      <c r="M18" s="106" t="s">
        <v>835</v>
      </c>
      <c r="N18" s="106" t="s">
        <v>829</v>
      </c>
      <c r="O18" s="258"/>
    </row>
    <row r="19" spans="1:15" ht="61.5" customHeight="1">
      <c r="A19" s="16">
        <v>13</v>
      </c>
      <c r="B19" s="16" t="s">
        <v>421</v>
      </c>
      <c r="C19" s="13" t="s">
        <v>249</v>
      </c>
      <c r="D19" s="16">
        <v>369.37</v>
      </c>
      <c r="E19" s="289">
        <v>41885</v>
      </c>
      <c r="F19" s="268" t="s">
        <v>112</v>
      </c>
      <c r="G19" s="269">
        <v>330.17268999999999</v>
      </c>
      <c r="H19" s="289">
        <v>42247</v>
      </c>
      <c r="I19" s="289">
        <v>42612</v>
      </c>
      <c r="J19" s="258" t="s">
        <v>8</v>
      </c>
      <c r="K19" s="22">
        <v>1</v>
      </c>
      <c r="L19" s="67">
        <v>265.2</v>
      </c>
      <c r="M19" s="106" t="s">
        <v>835</v>
      </c>
      <c r="N19" s="106" t="s">
        <v>829</v>
      </c>
      <c r="O19" s="258"/>
    </row>
    <row r="20" spans="1:15" ht="35.1" customHeight="1">
      <c r="A20" s="268">
        <v>14</v>
      </c>
      <c r="B20" s="272" t="s">
        <v>227</v>
      </c>
      <c r="C20" s="45" t="s">
        <v>479</v>
      </c>
      <c r="D20" s="16">
        <v>369.37</v>
      </c>
      <c r="E20" s="289">
        <v>41885</v>
      </c>
      <c r="F20" s="272" t="s">
        <v>313</v>
      </c>
      <c r="G20" s="269">
        <v>315.16386999999997</v>
      </c>
      <c r="H20" s="289">
        <v>42688</v>
      </c>
      <c r="I20" s="289">
        <v>43052</v>
      </c>
      <c r="J20" s="177" t="s">
        <v>1079</v>
      </c>
      <c r="K20" s="21">
        <v>0.99</v>
      </c>
      <c r="L20" s="67">
        <v>315.16386999999997</v>
      </c>
      <c r="M20" s="106" t="s">
        <v>830</v>
      </c>
      <c r="N20" s="272" t="s">
        <v>827</v>
      </c>
      <c r="O20" s="258"/>
    </row>
    <row r="21" spans="1:15" ht="35.1" customHeight="1">
      <c r="A21" s="16">
        <v>15</v>
      </c>
      <c r="B21" s="16" t="s">
        <v>597</v>
      </c>
      <c r="C21" s="13" t="s">
        <v>279</v>
      </c>
      <c r="D21" s="16">
        <v>369.37</v>
      </c>
      <c r="E21" s="289">
        <v>41885</v>
      </c>
      <c r="F21" s="272" t="s">
        <v>321</v>
      </c>
      <c r="G21" s="269">
        <v>341.27735000000001</v>
      </c>
      <c r="H21" s="289">
        <v>42800</v>
      </c>
      <c r="I21" s="289">
        <v>43164</v>
      </c>
      <c r="J21" s="258" t="s">
        <v>8</v>
      </c>
      <c r="K21" s="22">
        <v>1</v>
      </c>
      <c r="L21" s="67">
        <v>341.27</v>
      </c>
      <c r="M21" s="272" t="s">
        <v>828</v>
      </c>
      <c r="N21" s="106" t="s">
        <v>829</v>
      </c>
      <c r="O21" s="258"/>
    </row>
    <row r="22" spans="1:15" ht="51.75" customHeight="1">
      <c r="A22" s="268">
        <v>16</v>
      </c>
      <c r="B22" s="272" t="s">
        <v>220</v>
      </c>
      <c r="C22" s="45" t="s">
        <v>277</v>
      </c>
      <c r="D22" s="16">
        <v>369.37</v>
      </c>
      <c r="E22" s="289">
        <v>41885</v>
      </c>
      <c r="F22" s="272" t="s">
        <v>320</v>
      </c>
      <c r="G22" s="269">
        <v>323.46298999999999</v>
      </c>
      <c r="H22" s="289">
        <v>42783</v>
      </c>
      <c r="I22" s="289">
        <v>43147</v>
      </c>
      <c r="J22" s="177" t="s">
        <v>1077</v>
      </c>
      <c r="K22" s="21">
        <v>0.45</v>
      </c>
      <c r="L22" s="67">
        <v>161.22999999999999</v>
      </c>
      <c r="M22" s="272" t="s">
        <v>828</v>
      </c>
      <c r="N22" s="106" t="s">
        <v>829</v>
      </c>
      <c r="O22" s="258"/>
    </row>
    <row r="23" spans="1:15" ht="51" customHeight="1">
      <c r="A23" s="16">
        <v>17</v>
      </c>
      <c r="B23" s="16" t="s">
        <v>934</v>
      </c>
      <c r="C23" s="13" t="s">
        <v>272</v>
      </c>
      <c r="D23" s="16">
        <v>369.37</v>
      </c>
      <c r="E23" s="289">
        <v>41885</v>
      </c>
      <c r="F23" s="272" t="s">
        <v>322</v>
      </c>
      <c r="G23" s="269">
        <v>330.58461999999997</v>
      </c>
      <c r="H23" s="289">
        <v>43024</v>
      </c>
      <c r="I23" s="289">
        <v>43388</v>
      </c>
      <c r="J23" s="177" t="s">
        <v>1020</v>
      </c>
      <c r="K23" s="21">
        <v>0.55000000000000004</v>
      </c>
      <c r="L23" s="67">
        <v>264.35000000000002</v>
      </c>
      <c r="M23" s="106" t="s">
        <v>830</v>
      </c>
      <c r="N23" s="272" t="s">
        <v>827</v>
      </c>
      <c r="O23" s="258"/>
    </row>
    <row r="24" spans="1:15" ht="40.5" customHeight="1">
      <c r="A24" s="268">
        <v>18</v>
      </c>
      <c r="B24" s="272" t="s">
        <v>935</v>
      </c>
      <c r="C24" s="45" t="s">
        <v>264</v>
      </c>
      <c r="D24" s="16">
        <v>369.37</v>
      </c>
      <c r="E24" s="289">
        <v>41885</v>
      </c>
      <c r="F24" s="272" t="s">
        <v>377</v>
      </c>
      <c r="G24" s="269">
        <v>382.85341</v>
      </c>
      <c r="H24" s="289">
        <v>42674</v>
      </c>
      <c r="I24" s="289">
        <v>43038</v>
      </c>
      <c r="J24" s="177" t="s">
        <v>338</v>
      </c>
      <c r="K24" s="21">
        <v>0.9</v>
      </c>
      <c r="L24" s="67">
        <v>231.65</v>
      </c>
      <c r="M24" s="272" t="s">
        <v>828</v>
      </c>
      <c r="N24" s="106" t="s">
        <v>829</v>
      </c>
      <c r="O24" s="258"/>
    </row>
    <row r="25" spans="1:15" ht="46.5" customHeight="1">
      <c r="A25" s="16">
        <v>19</v>
      </c>
      <c r="B25" s="16" t="s">
        <v>229</v>
      </c>
      <c r="C25" s="13" t="s">
        <v>267</v>
      </c>
      <c r="D25" s="16">
        <v>369.37</v>
      </c>
      <c r="E25" s="289">
        <v>41885</v>
      </c>
      <c r="F25" s="272" t="s">
        <v>378</v>
      </c>
      <c r="G25" s="269">
        <v>300.69331</v>
      </c>
      <c r="H25" s="289">
        <v>42779</v>
      </c>
      <c r="I25" s="289">
        <v>43143</v>
      </c>
      <c r="J25" s="177" t="s">
        <v>338</v>
      </c>
      <c r="K25" s="21">
        <v>0.85</v>
      </c>
      <c r="L25" s="67">
        <v>194.92</v>
      </c>
      <c r="M25" s="106" t="s">
        <v>830</v>
      </c>
      <c r="N25" s="272" t="s">
        <v>827</v>
      </c>
      <c r="O25" s="258"/>
    </row>
    <row r="26" spans="1:15" ht="30" customHeight="1">
      <c r="A26" s="268">
        <v>20</v>
      </c>
      <c r="B26" s="272" t="s">
        <v>233</v>
      </c>
      <c r="C26" s="13" t="s">
        <v>266</v>
      </c>
      <c r="D26" s="16">
        <v>369.37</v>
      </c>
      <c r="E26" s="289">
        <v>41885</v>
      </c>
      <c r="F26" s="272" t="s">
        <v>362</v>
      </c>
      <c r="G26" s="269">
        <v>297.08524999999997</v>
      </c>
      <c r="H26" s="289">
        <v>42731</v>
      </c>
      <c r="I26" s="289">
        <v>43095</v>
      </c>
      <c r="J26" s="235" t="s">
        <v>1117</v>
      </c>
      <c r="K26" s="1"/>
      <c r="L26" s="67">
        <v>0</v>
      </c>
      <c r="M26" s="272" t="s">
        <v>826</v>
      </c>
      <c r="N26" s="106" t="s">
        <v>829</v>
      </c>
      <c r="O26" s="258" t="s">
        <v>1078</v>
      </c>
    </row>
    <row r="27" spans="1:15" ht="35.1" customHeight="1">
      <c r="A27" s="16">
        <v>21</v>
      </c>
      <c r="B27" s="16" t="s">
        <v>136</v>
      </c>
      <c r="C27" s="45" t="s">
        <v>270</v>
      </c>
      <c r="D27" s="16">
        <v>369.37</v>
      </c>
      <c r="E27" s="289">
        <v>41885</v>
      </c>
      <c r="F27" s="272" t="s">
        <v>110</v>
      </c>
      <c r="G27" s="269">
        <v>316.76123999999999</v>
      </c>
      <c r="H27" s="289">
        <v>42593</v>
      </c>
      <c r="I27" s="289">
        <v>42957</v>
      </c>
      <c r="J27" s="258" t="s">
        <v>30</v>
      </c>
      <c r="K27" s="22">
        <v>1</v>
      </c>
      <c r="L27" s="67">
        <v>235.43</v>
      </c>
      <c r="M27" s="106" t="s">
        <v>835</v>
      </c>
      <c r="N27" s="106" t="s">
        <v>829</v>
      </c>
      <c r="O27" s="258" t="s">
        <v>85</v>
      </c>
    </row>
    <row r="28" spans="1:15" ht="42" customHeight="1">
      <c r="A28" s="268">
        <v>22</v>
      </c>
      <c r="B28" s="272" t="s">
        <v>931</v>
      </c>
      <c r="C28" s="45" t="s">
        <v>603</v>
      </c>
      <c r="D28" s="16">
        <v>369.37</v>
      </c>
      <c r="E28" s="289">
        <v>41885</v>
      </c>
      <c r="F28" s="272" t="s">
        <v>376</v>
      </c>
      <c r="G28" s="269">
        <v>289.68436000000003</v>
      </c>
      <c r="H28" s="289">
        <v>42529</v>
      </c>
      <c r="I28" s="289">
        <v>42893</v>
      </c>
      <c r="J28" s="272" t="s">
        <v>387</v>
      </c>
      <c r="K28" s="21">
        <v>0.75</v>
      </c>
      <c r="L28" s="67">
        <v>230.36</v>
      </c>
      <c r="M28" s="272" t="s">
        <v>831</v>
      </c>
      <c r="N28" s="106" t="s">
        <v>829</v>
      </c>
      <c r="O28" s="258" t="s">
        <v>1116</v>
      </c>
    </row>
    <row r="29" spans="1:15" ht="64.5" customHeight="1">
      <c r="A29" s="16">
        <v>23</v>
      </c>
      <c r="B29" s="16" t="s">
        <v>237</v>
      </c>
      <c r="C29" s="13" t="s">
        <v>265</v>
      </c>
      <c r="D29" s="16">
        <v>369.37</v>
      </c>
      <c r="E29" s="289">
        <v>41885</v>
      </c>
      <c r="F29" s="272" t="s">
        <v>309</v>
      </c>
      <c r="G29" s="269">
        <v>335.75576999999998</v>
      </c>
      <c r="H29" s="289">
        <v>42800</v>
      </c>
      <c r="I29" s="289">
        <v>43164</v>
      </c>
      <c r="J29" s="272" t="s">
        <v>387</v>
      </c>
      <c r="K29" s="21">
        <v>0.78</v>
      </c>
      <c r="L29" s="67">
        <f>139.09+97</f>
        <v>236.09</v>
      </c>
      <c r="M29" s="272" t="s">
        <v>828</v>
      </c>
      <c r="N29" s="106" t="s">
        <v>829</v>
      </c>
      <c r="O29" s="258"/>
    </row>
    <row r="30" spans="1:15" ht="38.25" customHeight="1">
      <c r="A30" s="268">
        <v>24</v>
      </c>
      <c r="B30" s="272" t="s">
        <v>455</v>
      </c>
      <c r="C30" s="45" t="s">
        <v>256</v>
      </c>
      <c r="D30" s="16">
        <v>369.37</v>
      </c>
      <c r="E30" s="289">
        <v>41885</v>
      </c>
      <c r="F30" s="272" t="s">
        <v>379</v>
      </c>
      <c r="G30" s="269">
        <v>350.83022</v>
      </c>
      <c r="H30" s="289">
        <v>42621</v>
      </c>
      <c r="I30" s="289">
        <v>42985</v>
      </c>
      <c r="J30" s="272" t="s">
        <v>387</v>
      </c>
      <c r="K30" s="21">
        <v>0.8</v>
      </c>
      <c r="L30" s="67">
        <v>233.74</v>
      </c>
      <c r="M30" s="106" t="s">
        <v>830</v>
      </c>
      <c r="N30" s="272" t="s">
        <v>827</v>
      </c>
      <c r="O30" s="258"/>
    </row>
    <row r="31" spans="1:15" ht="42.75" customHeight="1">
      <c r="A31" s="16">
        <v>25</v>
      </c>
      <c r="B31" s="16" t="s">
        <v>455</v>
      </c>
      <c r="C31" s="45" t="s">
        <v>257</v>
      </c>
      <c r="D31" s="16">
        <v>369.37</v>
      </c>
      <c r="E31" s="289">
        <v>41885</v>
      </c>
      <c r="F31" s="272" t="s">
        <v>379</v>
      </c>
      <c r="G31" s="269">
        <v>339.45810999999998</v>
      </c>
      <c r="H31" s="289">
        <v>42621</v>
      </c>
      <c r="I31" s="289">
        <v>42985</v>
      </c>
      <c r="J31" s="272" t="s">
        <v>387</v>
      </c>
      <c r="K31" s="21">
        <v>0.75</v>
      </c>
      <c r="L31" s="67">
        <v>260.04000000000002</v>
      </c>
      <c r="M31" s="106" t="s">
        <v>830</v>
      </c>
      <c r="N31" s="272" t="s">
        <v>827</v>
      </c>
      <c r="O31" s="258"/>
    </row>
    <row r="32" spans="1:15" ht="57" customHeight="1">
      <c r="A32" s="268">
        <v>26</v>
      </c>
      <c r="B32" s="272" t="s">
        <v>936</v>
      </c>
      <c r="C32" s="13" t="s">
        <v>273</v>
      </c>
      <c r="D32" s="16">
        <v>369.37</v>
      </c>
      <c r="E32" s="289">
        <v>41885</v>
      </c>
      <c r="F32" s="272" t="s">
        <v>394</v>
      </c>
      <c r="G32" s="269">
        <v>337.17862000000002</v>
      </c>
      <c r="H32" s="289">
        <v>42783</v>
      </c>
      <c r="I32" s="289">
        <v>43147</v>
      </c>
      <c r="J32" s="177" t="s">
        <v>1134</v>
      </c>
      <c r="K32" s="21">
        <v>0.15</v>
      </c>
      <c r="L32" s="67">
        <v>0</v>
      </c>
      <c r="M32" s="272" t="s">
        <v>826</v>
      </c>
      <c r="N32" s="106" t="s">
        <v>829</v>
      </c>
      <c r="O32" s="258"/>
    </row>
    <row r="33" spans="1:15" ht="41.25" customHeight="1">
      <c r="A33" s="16">
        <v>27</v>
      </c>
      <c r="B33" s="16" t="s">
        <v>227</v>
      </c>
      <c r="C33" s="13" t="s">
        <v>269</v>
      </c>
      <c r="D33" s="16">
        <v>369.37</v>
      </c>
      <c r="E33" s="289">
        <v>41885</v>
      </c>
      <c r="F33" s="272" t="s">
        <v>367</v>
      </c>
      <c r="G33" s="269">
        <v>354.31277999999998</v>
      </c>
      <c r="H33" s="289">
        <v>42650</v>
      </c>
      <c r="I33" s="289">
        <v>43014</v>
      </c>
      <c r="J33" s="177" t="s">
        <v>338</v>
      </c>
      <c r="K33" s="21">
        <v>0.85</v>
      </c>
      <c r="L33" s="48">
        <v>308.43993999999998</v>
      </c>
      <c r="M33" s="106" t="s">
        <v>830</v>
      </c>
      <c r="N33" s="272" t="s">
        <v>827</v>
      </c>
      <c r="O33" s="258"/>
    </row>
    <row r="34" spans="1:15" ht="35.1" customHeight="1">
      <c r="A34" s="268">
        <v>28</v>
      </c>
      <c r="B34" s="272" t="s">
        <v>937</v>
      </c>
      <c r="C34" s="45" t="s">
        <v>261</v>
      </c>
      <c r="D34" s="16">
        <v>369.37</v>
      </c>
      <c r="E34" s="289">
        <v>41885</v>
      </c>
      <c r="F34" s="272" t="s">
        <v>380</v>
      </c>
      <c r="G34" s="269">
        <v>357.33481</v>
      </c>
      <c r="H34" s="289">
        <v>42731</v>
      </c>
      <c r="I34" s="289">
        <v>43095</v>
      </c>
      <c r="J34" s="258" t="s">
        <v>8</v>
      </c>
      <c r="K34" s="22">
        <v>1</v>
      </c>
      <c r="L34" s="67">
        <v>434.66</v>
      </c>
      <c r="M34" s="272" t="s">
        <v>828</v>
      </c>
      <c r="N34" s="106" t="s">
        <v>829</v>
      </c>
      <c r="O34" s="258"/>
    </row>
    <row r="35" spans="1:15" ht="54" customHeight="1">
      <c r="A35" s="16">
        <v>29</v>
      </c>
      <c r="B35" s="16" t="s">
        <v>552</v>
      </c>
      <c r="C35" s="13" t="s">
        <v>276</v>
      </c>
      <c r="D35" s="16">
        <v>369.37</v>
      </c>
      <c r="E35" s="289">
        <v>41885</v>
      </c>
      <c r="F35" s="272" t="s">
        <v>395</v>
      </c>
      <c r="G35" s="269">
        <v>326.88549</v>
      </c>
      <c r="H35" s="289">
        <v>43237</v>
      </c>
      <c r="I35" s="289">
        <v>43601</v>
      </c>
      <c r="J35" s="177" t="s">
        <v>1145</v>
      </c>
      <c r="K35" s="21">
        <v>0.3</v>
      </c>
      <c r="L35" s="67">
        <v>90</v>
      </c>
      <c r="M35" s="272" t="s">
        <v>826</v>
      </c>
      <c r="N35" s="106" t="s">
        <v>829</v>
      </c>
      <c r="O35" s="258"/>
    </row>
    <row r="36" spans="1:15" ht="45">
      <c r="A36" s="268">
        <v>30</v>
      </c>
      <c r="B36" s="272" t="s">
        <v>933</v>
      </c>
      <c r="C36" s="13" t="s">
        <v>271</v>
      </c>
      <c r="D36" s="16">
        <v>369.37</v>
      </c>
      <c r="E36" s="289">
        <v>41885</v>
      </c>
      <c r="F36" s="272" t="s">
        <v>423</v>
      </c>
      <c r="G36" s="269">
        <v>289.92802</v>
      </c>
      <c r="H36" s="289">
        <v>42965</v>
      </c>
      <c r="I36" s="289">
        <v>43329</v>
      </c>
      <c r="J36" s="177" t="s">
        <v>338</v>
      </c>
      <c r="K36" s="21">
        <v>0.7</v>
      </c>
      <c r="L36" s="67">
        <v>172.19</v>
      </c>
      <c r="M36" s="106" t="s">
        <v>830</v>
      </c>
      <c r="N36" s="272" t="s">
        <v>827</v>
      </c>
      <c r="O36" s="258"/>
    </row>
    <row r="37" spans="1:15" ht="60">
      <c r="A37" s="16">
        <v>31</v>
      </c>
      <c r="B37" s="16" t="s">
        <v>937</v>
      </c>
      <c r="C37" s="45" t="s">
        <v>263</v>
      </c>
      <c r="D37" s="16">
        <v>369.37</v>
      </c>
      <c r="E37" s="289">
        <v>41885</v>
      </c>
      <c r="F37" s="272" t="s">
        <v>392</v>
      </c>
      <c r="G37" s="269">
        <v>385.23226</v>
      </c>
      <c r="H37" s="289">
        <v>42783</v>
      </c>
      <c r="I37" s="289">
        <v>43147</v>
      </c>
      <c r="J37" s="272" t="s">
        <v>387</v>
      </c>
      <c r="K37" s="21">
        <v>0.85</v>
      </c>
      <c r="L37" s="67">
        <v>244.6</v>
      </c>
      <c r="M37" s="272" t="s">
        <v>828</v>
      </c>
      <c r="N37" s="106" t="s">
        <v>829</v>
      </c>
      <c r="O37" s="258"/>
    </row>
    <row r="38" spans="1:15" ht="45.75" customHeight="1">
      <c r="A38" s="268">
        <v>32</v>
      </c>
      <c r="B38" s="272" t="s">
        <v>225</v>
      </c>
      <c r="C38" s="45" t="s">
        <v>254</v>
      </c>
      <c r="D38" s="16">
        <v>369.37</v>
      </c>
      <c r="E38" s="289">
        <v>41885</v>
      </c>
      <c r="F38" s="272" t="s">
        <v>182</v>
      </c>
      <c r="G38" s="269">
        <v>366.65805</v>
      </c>
      <c r="H38" s="289">
        <v>42783</v>
      </c>
      <c r="I38" s="289">
        <v>43147</v>
      </c>
      <c r="J38" s="272" t="s">
        <v>387</v>
      </c>
      <c r="K38" s="21">
        <v>0.85</v>
      </c>
      <c r="L38" s="67">
        <v>270.45</v>
      </c>
      <c r="M38" s="272" t="s">
        <v>828</v>
      </c>
      <c r="N38" s="106" t="s">
        <v>829</v>
      </c>
      <c r="O38" s="258"/>
    </row>
    <row r="39" spans="1:15" ht="41.25" customHeight="1">
      <c r="A39" s="16">
        <v>33</v>
      </c>
      <c r="B39" s="16" t="s">
        <v>217</v>
      </c>
      <c r="C39" s="45" t="s">
        <v>255</v>
      </c>
      <c r="D39" s="16">
        <v>369.37</v>
      </c>
      <c r="E39" s="289">
        <v>41885</v>
      </c>
      <c r="F39" s="272" t="s">
        <v>392</v>
      </c>
      <c r="G39" s="269">
        <v>359.11619000000002</v>
      </c>
      <c r="H39" s="289">
        <v>42748</v>
      </c>
      <c r="I39" s="289">
        <v>43112</v>
      </c>
      <c r="J39" s="177" t="s">
        <v>338</v>
      </c>
      <c r="K39" s="21">
        <v>0.95</v>
      </c>
      <c r="L39" s="67">
        <v>223.85</v>
      </c>
      <c r="M39" s="272" t="s">
        <v>831</v>
      </c>
      <c r="N39" s="272" t="s">
        <v>827</v>
      </c>
      <c r="O39" s="258"/>
    </row>
    <row r="40" spans="1:15" ht="30">
      <c r="A40" s="268">
        <v>34</v>
      </c>
      <c r="B40" s="272" t="s">
        <v>220</v>
      </c>
      <c r="C40" s="45" t="s">
        <v>278</v>
      </c>
      <c r="D40" s="16">
        <v>369.37</v>
      </c>
      <c r="E40" s="289">
        <v>41885</v>
      </c>
      <c r="F40" s="272" t="s">
        <v>592</v>
      </c>
      <c r="G40" s="269">
        <v>360.45078999999998</v>
      </c>
      <c r="H40" s="289">
        <v>42814</v>
      </c>
      <c r="I40" s="289">
        <v>43178</v>
      </c>
      <c r="J40" s="272" t="s">
        <v>1160</v>
      </c>
      <c r="K40" s="21">
        <v>0.55000000000000004</v>
      </c>
      <c r="L40" s="67">
        <v>145.24</v>
      </c>
      <c r="M40" s="272" t="s">
        <v>828</v>
      </c>
      <c r="N40" s="106" t="s">
        <v>829</v>
      </c>
      <c r="O40" s="258"/>
    </row>
    <row r="41" spans="1:15" s="7" customFormat="1" ht="59.25" customHeight="1">
      <c r="A41" s="16">
        <v>35</v>
      </c>
      <c r="B41" s="16" t="s">
        <v>552</v>
      </c>
      <c r="C41" s="6" t="s">
        <v>274</v>
      </c>
      <c r="D41" s="16">
        <v>369.37</v>
      </c>
      <c r="E41" s="289">
        <v>41885</v>
      </c>
      <c r="F41" s="16" t="s">
        <v>592</v>
      </c>
      <c r="G41" s="115">
        <v>334.73005999999998</v>
      </c>
      <c r="H41" s="289">
        <v>42936</v>
      </c>
      <c r="I41" s="289">
        <v>43300</v>
      </c>
      <c r="J41" s="177" t="s">
        <v>338</v>
      </c>
      <c r="K41" s="21">
        <v>0.82</v>
      </c>
      <c r="L41" s="48">
        <v>307.73651999999998</v>
      </c>
      <c r="M41" s="272" t="s">
        <v>826</v>
      </c>
      <c r="N41" s="106" t="s">
        <v>829</v>
      </c>
      <c r="O41" s="277"/>
    </row>
    <row r="42" spans="1:15" ht="34.5" customHeight="1">
      <c r="A42" s="268">
        <v>36</v>
      </c>
      <c r="B42" s="272" t="s">
        <v>937</v>
      </c>
      <c r="C42" s="45" t="s">
        <v>262</v>
      </c>
      <c r="D42" s="16">
        <v>369.37</v>
      </c>
      <c r="E42" s="289">
        <v>41885</v>
      </c>
      <c r="F42" s="272" t="s">
        <v>392</v>
      </c>
      <c r="G42" s="269">
        <v>388.34566000000001</v>
      </c>
      <c r="H42" s="289">
        <v>42783</v>
      </c>
      <c r="I42" s="289">
        <v>43147</v>
      </c>
      <c r="J42" s="177" t="s">
        <v>338</v>
      </c>
      <c r="K42" s="21">
        <v>0.7</v>
      </c>
      <c r="L42" s="67">
        <v>231.53</v>
      </c>
      <c r="M42" s="272" t="s">
        <v>828</v>
      </c>
      <c r="N42" s="106" t="s">
        <v>829</v>
      </c>
      <c r="O42" s="258"/>
    </row>
    <row r="43" spans="1:15" ht="45">
      <c r="A43" s="16">
        <v>37</v>
      </c>
      <c r="B43" s="16" t="s">
        <v>229</v>
      </c>
      <c r="C43" s="13" t="s">
        <v>268</v>
      </c>
      <c r="D43" s="16">
        <v>369.37</v>
      </c>
      <c r="E43" s="289">
        <v>41885</v>
      </c>
      <c r="F43" s="272" t="s">
        <v>493</v>
      </c>
      <c r="G43" s="108">
        <v>307.12939</v>
      </c>
      <c r="H43" s="289">
        <v>42930</v>
      </c>
      <c r="I43" s="289">
        <v>43294</v>
      </c>
      <c r="J43" s="177" t="s">
        <v>703</v>
      </c>
      <c r="K43" s="21">
        <v>0.02</v>
      </c>
      <c r="L43" s="67">
        <v>0</v>
      </c>
      <c r="M43" s="106" t="s">
        <v>830</v>
      </c>
      <c r="N43" s="272" t="s">
        <v>827</v>
      </c>
      <c r="O43" s="258" t="s">
        <v>702</v>
      </c>
    </row>
    <row r="44" spans="1:15" ht="30.75" customHeight="1">
      <c r="A44" s="268">
        <v>38</v>
      </c>
      <c r="B44" s="272" t="s">
        <v>455</v>
      </c>
      <c r="C44" s="45" t="s">
        <v>258</v>
      </c>
      <c r="D44" s="16">
        <v>369.37</v>
      </c>
      <c r="E44" s="289">
        <v>41885</v>
      </c>
      <c r="F44" s="268" t="s">
        <v>604</v>
      </c>
      <c r="G44" s="269">
        <v>343.76760000000002</v>
      </c>
      <c r="H44" s="289">
        <v>42870</v>
      </c>
      <c r="I44" s="289">
        <v>43234</v>
      </c>
      <c r="J44" s="177" t="s">
        <v>338</v>
      </c>
      <c r="K44" s="21">
        <v>0.8</v>
      </c>
      <c r="L44" s="67">
        <v>205.88</v>
      </c>
      <c r="M44" s="106" t="s">
        <v>830</v>
      </c>
      <c r="N44" s="272" t="s">
        <v>827</v>
      </c>
      <c r="O44" s="258"/>
    </row>
    <row r="45" spans="1:15" ht="15.75">
      <c r="A45" s="1"/>
      <c r="B45" s="1"/>
      <c r="C45" s="1"/>
      <c r="D45" s="1"/>
      <c r="E45" s="1"/>
      <c r="F45" s="26" t="s">
        <v>148</v>
      </c>
      <c r="G45" s="46"/>
      <c r="H45" s="46"/>
      <c r="I45" s="46"/>
      <c r="J45" s="1"/>
      <c r="K45" s="1"/>
      <c r="L45" s="261">
        <f>SUM(L7:L44)</f>
        <v>9122.2397700000001</v>
      </c>
      <c r="M45" s="261"/>
      <c r="N45" s="261"/>
      <c r="O45" s="119"/>
    </row>
  </sheetData>
  <mergeCells count="21">
    <mergeCell ref="M5:M6"/>
    <mergeCell ref="N5:N6"/>
    <mergeCell ref="A5:A6"/>
    <mergeCell ref="O5:O6"/>
    <mergeCell ref="A1:O1"/>
    <mergeCell ref="J5:K5"/>
    <mergeCell ref="B5:B6"/>
    <mergeCell ref="C5:C6"/>
    <mergeCell ref="D5:E5"/>
    <mergeCell ref="F5:F6"/>
    <mergeCell ref="H5:H6"/>
    <mergeCell ref="I5:I6"/>
    <mergeCell ref="I2:J2"/>
    <mergeCell ref="I3:J3"/>
    <mergeCell ref="B2:C2"/>
    <mergeCell ref="B3:C3"/>
    <mergeCell ref="M2:O2"/>
    <mergeCell ref="M3:O3"/>
    <mergeCell ref="K2:L2"/>
    <mergeCell ref="K3:L3"/>
    <mergeCell ref="A4:O4"/>
  </mergeCells>
  <pageMargins left="0.47" right="0.27559055118110198" top="0.5" bottom="0.196850393700787" header="0.22" footer="0.15748031496063"/>
  <pageSetup paperSize="9" scale="79" fitToHeight="15" orientation="landscape" r:id="rId1"/>
  <headerFooter>
    <oddHeader>&amp;R&amp;"-,Bold"&amp;22July-2018</oddHeader>
  </headerFooter>
  <rowBreaks count="2" manualBreakCount="2">
    <brk id="18" max="14" man="1"/>
    <brk id="3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tabColor rgb="FFFFFF00"/>
  </sheetPr>
  <dimension ref="A1:O22"/>
  <sheetViews>
    <sheetView view="pageBreakPreview" topLeftCell="D1" zoomScale="85" zoomScaleNormal="82" zoomScaleSheetLayoutView="85" workbookViewId="0">
      <selection activeCell="D19" sqref="A1:XFD1048576"/>
    </sheetView>
  </sheetViews>
  <sheetFormatPr defaultColWidth="9.140625" defaultRowHeight="15"/>
  <cols>
    <col min="1" max="1" width="4" style="5" customWidth="1"/>
    <col min="2" max="2" width="12.7109375" style="273" customWidth="1"/>
    <col min="3" max="3" width="19.7109375" style="5" customWidth="1"/>
    <col min="4" max="4" width="16.5703125" style="5" customWidth="1"/>
    <col min="5" max="5" width="12.140625" style="5" customWidth="1"/>
    <col min="6" max="6" width="16" style="5" customWidth="1"/>
    <col min="7" max="7" width="12.28515625" style="5" customWidth="1"/>
    <col min="8" max="8" width="12" style="5" customWidth="1"/>
    <col min="9" max="9" width="12.5703125" style="5" customWidth="1"/>
    <col min="10" max="10" width="18" style="5" customWidth="1"/>
    <col min="11" max="11" width="5.85546875" style="5" customWidth="1"/>
    <col min="12" max="14" width="12.7109375" style="5" customWidth="1"/>
    <col min="15" max="15" width="17" style="5" customWidth="1"/>
    <col min="16" max="16384" width="9.140625" style="5"/>
  </cols>
  <sheetData>
    <row r="1" spans="1:15" ht="26.25">
      <c r="A1" s="377" t="s">
        <v>178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</row>
    <row r="2" spans="1:15" s="197" customFormat="1" ht="35.25" customHeight="1">
      <c r="A2" s="275" t="s">
        <v>2</v>
      </c>
      <c r="B2" s="275" t="s">
        <v>962</v>
      </c>
      <c r="C2" s="275" t="s">
        <v>983</v>
      </c>
      <c r="D2" s="275" t="s">
        <v>984</v>
      </c>
      <c r="E2" s="380" t="s">
        <v>985</v>
      </c>
      <c r="F2" s="381"/>
      <c r="G2" s="275" t="s">
        <v>965</v>
      </c>
      <c r="H2" s="275" t="s">
        <v>966</v>
      </c>
      <c r="I2" s="275" t="s">
        <v>967</v>
      </c>
      <c r="J2" s="275" t="s">
        <v>968</v>
      </c>
      <c r="K2" s="380" t="s">
        <v>969</v>
      </c>
      <c r="L2" s="381"/>
      <c r="M2" s="382" t="s">
        <v>64</v>
      </c>
      <c r="N2" s="382"/>
      <c r="O2" s="382"/>
    </row>
    <row r="3" spans="1:15" ht="30" customHeight="1">
      <c r="A3" s="260">
        <v>1</v>
      </c>
      <c r="B3" s="258" t="s">
        <v>992</v>
      </c>
      <c r="C3" s="258" t="s">
        <v>988</v>
      </c>
      <c r="D3" s="259">
        <f>D22</f>
        <v>8386.7566799999986</v>
      </c>
      <c r="E3" s="314">
        <v>0</v>
      </c>
      <c r="F3" s="314"/>
      <c r="G3" s="261">
        <f>L22</f>
        <v>4139.17886</v>
      </c>
      <c r="H3" s="260">
        <v>15</v>
      </c>
      <c r="I3" s="260">
        <v>10</v>
      </c>
      <c r="J3" s="260">
        <v>2</v>
      </c>
      <c r="K3" s="313">
        <v>3</v>
      </c>
      <c r="L3" s="313"/>
      <c r="M3" s="311"/>
      <c r="N3" s="311"/>
      <c r="O3" s="311"/>
    </row>
    <row r="4" spans="1:15" ht="24.75" customHeight="1" thickBot="1">
      <c r="A4" s="368" t="s">
        <v>974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70"/>
    </row>
    <row r="5" spans="1:15" ht="31.5" customHeight="1" thickTop="1">
      <c r="A5" s="304" t="s">
        <v>2</v>
      </c>
      <c r="B5" s="304" t="s">
        <v>223</v>
      </c>
      <c r="C5" s="304" t="s">
        <v>3</v>
      </c>
      <c r="D5" s="320" t="s">
        <v>833</v>
      </c>
      <c r="E5" s="321"/>
      <c r="F5" s="304" t="s">
        <v>87</v>
      </c>
      <c r="G5" s="304" t="s">
        <v>345</v>
      </c>
      <c r="H5" s="304" t="s">
        <v>4</v>
      </c>
      <c r="I5" s="304" t="s">
        <v>5</v>
      </c>
      <c r="J5" s="375" t="s">
        <v>306</v>
      </c>
      <c r="K5" s="376"/>
      <c r="L5" s="304" t="s">
        <v>188</v>
      </c>
      <c r="M5" s="371" t="s">
        <v>810</v>
      </c>
      <c r="N5" s="311" t="s">
        <v>811</v>
      </c>
      <c r="O5" s="304" t="s">
        <v>64</v>
      </c>
    </row>
    <row r="6" spans="1:15" ht="33" customHeight="1" thickBot="1">
      <c r="A6" s="332"/>
      <c r="B6" s="332"/>
      <c r="C6" s="332"/>
      <c r="D6" s="141" t="s">
        <v>834</v>
      </c>
      <c r="E6" s="141" t="s">
        <v>809</v>
      </c>
      <c r="F6" s="332"/>
      <c r="G6" s="332"/>
      <c r="H6" s="332"/>
      <c r="I6" s="332"/>
      <c r="J6" s="274" t="s">
        <v>7</v>
      </c>
      <c r="K6" s="274" t="s">
        <v>0</v>
      </c>
      <c r="L6" s="332"/>
      <c r="M6" s="340"/>
      <c r="N6" s="341"/>
      <c r="O6" s="332"/>
    </row>
    <row r="7" spans="1:15" ht="44.25" customHeight="1">
      <c r="A7" s="249">
        <v>1</v>
      </c>
      <c r="B7" s="151" t="s">
        <v>220</v>
      </c>
      <c r="C7" s="92" t="s">
        <v>238</v>
      </c>
      <c r="D7" s="151">
        <v>476</v>
      </c>
      <c r="E7" s="289">
        <v>41698</v>
      </c>
      <c r="F7" s="249" t="s">
        <v>105</v>
      </c>
      <c r="G7" s="117">
        <v>388.34</v>
      </c>
      <c r="H7" s="178">
        <v>42227</v>
      </c>
      <c r="I7" s="179">
        <v>42592</v>
      </c>
      <c r="J7" s="264" t="s">
        <v>8</v>
      </c>
      <c r="K7" s="116">
        <v>1</v>
      </c>
      <c r="L7" s="117">
        <f>34.86+38.67941+33.02263+82.48145+60.68248+56.22018+33.63432</f>
        <v>339.58046999999999</v>
      </c>
      <c r="M7" s="271" t="s">
        <v>828</v>
      </c>
      <c r="N7" s="135" t="s">
        <v>829</v>
      </c>
      <c r="O7" s="180" t="s">
        <v>337</v>
      </c>
    </row>
    <row r="8" spans="1:15" ht="39" customHeight="1">
      <c r="A8" s="268">
        <v>2</v>
      </c>
      <c r="B8" s="268" t="s">
        <v>229</v>
      </c>
      <c r="C8" s="45" t="s">
        <v>938</v>
      </c>
      <c r="D8" s="35">
        <v>476</v>
      </c>
      <c r="E8" s="289">
        <v>41698</v>
      </c>
      <c r="F8" s="268" t="s">
        <v>116</v>
      </c>
      <c r="G8" s="269">
        <v>345.2</v>
      </c>
      <c r="H8" s="23">
        <v>42244</v>
      </c>
      <c r="I8" s="118">
        <v>42609</v>
      </c>
      <c r="J8" s="258" t="s">
        <v>8</v>
      </c>
      <c r="K8" s="22">
        <v>1</v>
      </c>
      <c r="L8" s="269">
        <v>279.14999999999998</v>
      </c>
      <c r="M8" s="106" t="s">
        <v>830</v>
      </c>
      <c r="N8" s="272" t="s">
        <v>827</v>
      </c>
      <c r="O8" s="258"/>
    </row>
    <row r="9" spans="1:15" ht="43.5" customHeight="1">
      <c r="A9" s="268">
        <v>3</v>
      </c>
      <c r="B9" s="268" t="s">
        <v>211</v>
      </c>
      <c r="C9" s="13" t="s">
        <v>234</v>
      </c>
      <c r="D9" s="268">
        <v>543.23</v>
      </c>
      <c r="E9" s="289">
        <v>42041</v>
      </c>
      <c r="F9" s="268" t="s">
        <v>127</v>
      </c>
      <c r="G9" s="269">
        <v>439.04</v>
      </c>
      <c r="H9" s="23">
        <v>42353</v>
      </c>
      <c r="I9" s="118">
        <v>42718</v>
      </c>
      <c r="J9" s="258" t="s">
        <v>8</v>
      </c>
      <c r="K9" s="22">
        <v>1</v>
      </c>
      <c r="L9" s="269">
        <v>493.04</v>
      </c>
      <c r="M9" s="27" t="s">
        <v>826</v>
      </c>
      <c r="N9" s="272" t="s">
        <v>827</v>
      </c>
      <c r="O9" s="258" t="s">
        <v>337</v>
      </c>
    </row>
    <row r="10" spans="1:15" ht="31.5" customHeight="1">
      <c r="A10" s="268">
        <v>4</v>
      </c>
      <c r="B10" s="35" t="s">
        <v>175</v>
      </c>
      <c r="C10" s="13" t="s">
        <v>235</v>
      </c>
      <c r="D10" s="35">
        <v>577.11788000000001</v>
      </c>
      <c r="E10" s="35">
        <v>0</v>
      </c>
      <c r="F10" s="268" t="s">
        <v>128</v>
      </c>
      <c r="G10" s="269">
        <v>318.86</v>
      </c>
      <c r="H10" s="23">
        <v>42256</v>
      </c>
      <c r="I10" s="118">
        <v>42591</v>
      </c>
      <c r="J10" s="258" t="s">
        <v>8</v>
      </c>
      <c r="K10" s="236">
        <v>1</v>
      </c>
      <c r="L10" s="82">
        <f>69.85238+18.277+34.94592+66.67011+70.53065+33.99598</f>
        <v>294.27203999999995</v>
      </c>
      <c r="M10" s="106" t="s">
        <v>835</v>
      </c>
      <c r="N10" s="106" t="s">
        <v>829</v>
      </c>
      <c r="O10" s="258" t="s">
        <v>337</v>
      </c>
    </row>
    <row r="11" spans="1:15" ht="38.25" customHeight="1">
      <c r="A11" s="268">
        <v>5</v>
      </c>
      <c r="B11" s="268" t="s">
        <v>237</v>
      </c>
      <c r="C11" s="13" t="s">
        <v>236</v>
      </c>
      <c r="D11" s="35">
        <v>577.11788000000001</v>
      </c>
      <c r="E11" s="289">
        <v>42094</v>
      </c>
      <c r="F11" s="272" t="s">
        <v>312</v>
      </c>
      <c r="G11" s="269">
        <v>502.54757999999998</v>
      </c>
      <c r="H11" s="23">
        <v>42619</v>
      </c>
      <c r="I11" s="118">
        <v>42983</v>
      </c>
      <c r="J11" s="258" t="s">
        <v>8</v>
      </c>
      <c r="K11" s="22">
        <v>1</v>
      </c>
      <c r="L11" s="82">
        <v>473.83</v>
      </c>
      <c r="M11" s="272" t="s">
        <v>828</v>
      </c>
      <c r="N11" s="106" t="s">
        <v>829</v>
      </c>
      <c r="O11" s="258" t="s">
        <v>337</v>
      </c>
    </row>
    <row r="12" spans="1:15" ht="45">
      <c r="A12" s="268">
        <v>6</v>
      </c>
      <c r="B12" s="268" t="s">
        <v>211</v>
      </c>
      <c r="C12" s="13" t="s">
        <v>239</v>
      </c>
      <c r="D12" s="35">
        <v>577.11788000000001</v>
      </c>
      <c r="E12" s="289">
        <v>42206</v>
      </c>
      <c r="F12" s="272" t="s">
        <v>314</v>
      </c>
      <c r="G12" s="269">
        <v>413.18955</v>
      </c>
      <c r="H12" s="23">
        <v>42537</v>
      </c>
      <c r="I12" s="118">
        <v>42901</v>
      </c>
      <c r="J12" s="258" t="s">
        <v>8</v>
      </c>
      <c r="K12" s="22">
        <v>1</v>
      </c>
      <c r="L12" s="269">
        <v>424.11</v>
      </c>
      <c r="M12" s="27" t="s">
        <v>826</v>
      </c>
      <c r="N12" s="272" t="s">
        <v>827</v>
      </c>
      <c r="O12" s="258" t="s">
        <v>337</v>
      </c>
    </row>
    <row r="13" spans="1:15" ht="45">
      <c r="A13" s="268">
        <v>7</v>
      </c>
      <c r="B13" s="268" t="s">
        <v>219</v>
      </c>
      <c r="C13" s="13" t="s">
        <v>226</v>
      </c>
      <c r="D13" s="35">
        <v>577.11788000000001</v>
      </c>
      <c r="E13" s="289">
        <v>41967</v>
      </c>
      <c r="F13" s="272" t="s">
        <v>317</v>
      </c>
      <c r="G13" s="269">
        <v>345.21134000000001</v>
      </c>
      <c r="H13" s="23">
        <v>42529</v>
      </c>
      <c r="I13" s="118">
        <v>42893</v>
      </c>
      <c r="J13" s="258" t="s">
        <v>8</v>
      </c>
      <c r="K13" s="22">
        <v>1</v>
      </c>
      <c r="L13" s="82">
        <v>332.89</v>
      </c>
      <c r="M13" s="106" t="s">
        <v>830</v>
      </c>
      <c r="N13" s="272" t="s">
        <v>827</v>
      </c>
      <c r="O13" s="1"/>
    </row>
    <row r="14" spans="1:15" ht="45" customHeight="1">
      <c r="A14" s="268">
        <v>8</v>
      </c>
      <c r="B14" s="268" t="s">
        <v>225</v>
      </c>
      <c r="C14" s="45" t="s">
        <v>224</v>
      </c>
      <c r="D14" s="35">
        <v>577.11788000000001</v>
      </c>
      <c r="E14" s="289">
        <v>41967</v>
      </c>
      <c r="F14" s="268" t="s">
        <v>240</v>
      </c>
      <c r="G14" s="269">
        <v>417.22854000000001</v>
      </c>
      <c r="H14" s="23">
        <v>42557</v>
      </c>
      <c r="I14" s="118">
        <v>42921</v>
      </c>
      <c r="J14" s="258" t="s">
        <v>8</v>
      </c>
      <c r="K14" s="22">
        <v>1</v>
      </c>
      <c r="L14" s="82">
        <v>407.39</v>
      </c>
      <c r="M14" s="272" t="s">
        <v>828</v>
      </c>
      <c r="N14" s="106" t="s">
        <v>829</v>
      </c>
      <c r="O14" s="258" t="s">
        <v>337</v>
      </c>
    </row>
    <row r="15" spans="1:15" ht="48" customHeight="1">
      <c r="A15" s="268">
        <v>9</v>
      </c>
      <c r="B15" s="268" t="s">
        <v>227</v>
      </c>
      <c r="C15" s="45" t="s">
        <v>327</v>
      </c>
      <c r="D15" s="35">
        <v>577.11788000000001</v>
      </c>
      <c r="E15" s="289">
        <v>41967</v>
      </c>
      <c r="F15" s="272" t="s">
        <v>318</v>
      </c>
      <c r="G15" s="269">
        <v>368.02330999999998</v>
      </c>
      <c r="H15" s="23">
        <v>42571</v>
      </c>
      <c r="I15" s="118">
        <v>42935</v>
      </c>
      <c r="J15" s="258" t="s">
        <v>8</v>
      </c>
      <c r="K15" s="236">
        <v>1</v>
      </c>
      <c r="L15" s="82">
        <v>407.92635000000001</v>
      </c>
      <c r="M15" s="106" t="s">
        <v>830</v>
      </c>
      <c r="N15" s="272" t="s">
        <v>827</v>
      </c>
      <c r="O15" s="258" t="s">
        <v>337</v>
      </c>
    </row>
    <row r="16" spans="1:15" ht="46.5" customHeight="1">
      <c r="A16" s="268">
        <v>10</v>
      </c>
      <c r="B16" s="268" t="s">
        <v>222</v>
      </c>
      <c r="C16" s="45" t="s">
        <v>418</v>
      </c>
      <c r="D16" s="268">
        <v>543.23</v>
      </c>
      <c r="E16" s="289">
        <v>41967</v>
      </c>
      <c r="F16" s="272" t="s">
        <v>319</v>
      </c>
      <c r="G16" s="269">
        <v>389.10257999999999</v>
      </c>
      <c r="H16" s="23"/>
      <c r="I16" s="118"/>
      <c r="J16" s="272" t="s">
        <v>189</v>
      </c>
      <c r="K16" s="1"/>
      <c r="L16" s="119">
        <v>0</v>
      </c>
      <c r="M16" s="106" t="s">
        <v>832</v>
      </c>
      <c r="N16" s="106" t="s">
        <v>829</v>
      </c>
      <c r="O16" s="258" t="s">
        <v>648</v>
      </c>
    </row>
    <row r="17" spans="1:15" ht="47.25" customHeight="1">
      <c r="A17" s="268">
        <v>11</v>
      </c>
      <c r="B17" s="268" t="s">
        <v>218</v>
      </c>
      <c r="C17" s="13" t="s">
        <v>187</v>
      </c>
      <c r="D17" s="35">
        <v>577.11788000000001</v>
      </c>
      <c r="E17" s="289">
        <v>42221</v>
      </c>
      <c r="F17" s="272" t="s">
        <v>357</v>
      </c>
      <c r="G17" s="269">
        <v>491.54836</v>
      </c>
      <c r="H17" s="23"/>
      <c r="I17" s="118"/>
      <c r="J17" s="272" t="s">
        <v>787</v>
      </c>
      <c r="K17" s="21">
        <v>0.45</v>
      </c>
      <c r="L17" s="67">
        <v>86</v>
      </c>
      <c r="M17" s="106" t="s">
        <v>835</v>
      </c>
      <c r="N17" s="106" t="s">
        <v>829</v>
      </c>
      <c r="O17" s="258" t="s">
        <v>740</v>
      </c>
    </row>
    <row r="18" spans="1:15" ht="39.75" customHeight="1">
      <c r="A18" s="268">
        <v>12</v>
      </c>
      <c r="B18" s="268" t="s">
        <v>228</v>
      </c>
      <c r="C18" s="45" t="s">
        <v>185</v>
      </c>
      <c r="D18" s="35">
        <v>577.11788000000001</v>
      </c>
      <c r="E18" s="289">
        <v>42221</v>
      </c>
      <c r="F18" s="272" t="s">
        <v>127</v>
      </c>
      <c r="G18" s="269">
        <v>439.29710999999998</v>
      </c>
      <c r="H18" s="23">
        <v>42619</v>
      </c>
      <c r="I18" s="23">
        <v>42983</v>
      </c>
      <c r="J18" s="258" t="s">
        <v>8</v>
      </c>
      <c r="K18" s="22">
        <v>1</v>
      </c>
      <c r="L18" s="82">
        <v>373.12</v>
      </c>
      <c r="M18" s="106" t="s">
        <v>1038</v>
      </c>
      <c r="N18" s="272" t="s">
        <v>827</v>
      </c>
      <c r="O18" s="1"/>
    </row>
    <row r="19" spans="1:15" ht="57" customHeight="1">
      <c r="A19" s="268">
        <v>13</v>
      </c>
      <c r="B19" s="268" t="s">
        <v>233</v>
      </c>
      <c r="C19" s="45" t="s">
        <v>186</v>
      </c>
      <c r="D19" s="35">
        <v>577.11788000000001</v>
      </c>
      <c r="E19" s="289"/>
      <c r="F19" s="272" t="s">
        <v>594</v>
      </c>
      <c r="G19" s="269">
        <v>480.19922000000003</v>
      </c>
      <c r="H19" s="23">
        <v>42800</v>
      </c>
      <c r="I19" s="118">
        <v>43164</v>
      </c>
      <c r="J19" s="272" t="s">
        <v>958</v>
      </c>
      <c r="K19" s="21">
        <v>0.7</v>
      </c>
      <c r="L19" s="82">
        <v>227.87</v>
      </c>
      <c r="M19" s="27" t="s">
        <v>826</v>
      </c>
      <c r="N19" s="106" t="s">
        <v>829</v>
      </c>
      <c r="O19" s="258"/>
    </row>
    <row r="20" spans="1:15" ht="45">
      <c r="A20" s="268">
        <v>14</v>
      </c>
      <c r="B20" s="268" t="s">
        <v>230</v>
      </c>
      <c r="C20" s="13" t="s">
        <v>231</v>
      </c>
      <c r="D20" s="35">
        <v>577.11788000000001</v>
      </c>
      <c r="E20" s="289">
        <v>42171</v>
      </c>
      <c r="F20" s="268"/>
      <c r="G20" s="269">
        <v>0</v>
      </c>
      <c r="H20" s="23"/>
      <c r="I20" s="118"/>
      <c r="J20" s="272" t="s">
        <v>189</v>
      </c>
      <c r="K20" s="1"/>
      <c r="L20" s="1"/>
      <c r="M20" s="27" t="s">
        <v>826</v>
      </c>
      <c r="N20" s="272" t="s">
        <v>827</v>
      </c>
      <c r="O20" s="258" t="s">
        <v>386</v>
      </c>
    </row>
    <row r="21" spans="1:15" ht="45">
      <c r="A21" s="268">
        <v>15</v>
      </c>
      <c r="B21" s="268" t="s">
        <v>130</v>
      </c>
      <c r="C21" s="13" t="s">
        <v>232</v>
      </c>
      <c r="D21" s="35">
        <v>577.11788000000001</v>
      </c>
      <c r="E21" s="289">
        <v>42171</v>
      </c>
      <c r="F21" s="272" t="s">
        <v>1045</v>
      </c>
      <c r="G21" s="269">
        <v>462.57844</v>
      </c>
      <c r="H21" s="23"/>
      <c r="I21" s="118"/>
      <c r="J21" s="272" t="s">
        <v>189</v>
      </c>
      <c r="K21" s="1"/>
      <c r="L21" s="1"/>
      <c r="M21" s="27" t="s">
        <v>826</v>
      </c>
      <c r="N21" s="272" t="s">
        <v>827</v>
      </c>
      <c r="O21" s="258" t="s">
        <v>509</v>
      </c>
    </row>
    <row r="22" spans="1:15" s="43" customFormat="1" ht="30" customHeight="1">
      <c r="A22" s="121"/>
      <c r="B22" s="373" t="s">
        <v>148</v>
      </c>
      <c r="C22" s="374"/>
      <c r="D22" s="50">
        <f>SUM(D7:D21)</f>
        <v>8386.7566799999986</v>
      </c>
      <c r="E22" s="67"/>
      <c r="F22" s="121"/>
      <c r="G22" s="29">
        <f>SUM(G7:G21)</f>
        <v>5800.3660300000001</v>
      </c>
      <c r="H22" s="121"/>
      <c r="I22" s="121"/>
      <c r="J22" s="121"/>
      <c r="K22" s="121"/>
      <c r="L22" s="68">
        <f>SUM(L7:L20)</f>
        <v>4139.17886</v>
      </c>
      <c r="M22" s="68"/>
      <c r="N22" s="68"/>
      <c r="O22" s="121"/>
    </row>
  </sheetData>
  <mergeCells count="22">
    <mergeCell ref="A5:A6"/>
    <mergeCell ref="C5:C6"/>
    <mergeCell ref="F5:F6"/>
    <mergeCell ref="G5:G6"/>
    <mergeCell ref="A1:O1"/>
    <mergeCell ref="E2:F2"/>
    <mergeCell ref="K2:L2"/>
    <mergeCell ref="M2:O2"/>
    <mergeCell ref="E3:F3"/>
    <mergeCell ref="K3:L3"/>
    <mergeCell ref="M3:O3"/>
    <mergeCell ref="A4:O4"/>
    <mergeCell ref="L5:L6"/>
    <mergeCell ref="M5:M6"/>
    <mergeCell ref="N5:N6"/>
    <mergeCell ref="B22:C22"/>
    <mergeCell ref="H5:H6"/>
    <mergeCell ref="I5:I6"/>
    <mergeCell ref="J5:K5"/>
    <mergeCell ref="O5:O6"/>
    <mergeCell ref="D5:E5"/>
    <mergeCell ref="B5:B6"/>
  </mergeCells>
  <pageMargins left="0.47244094488188998" right="0.27559055118110198" top="0.28999999999999998" bottom="0.16" header="0.11" footer="0.16"/>
  <pageSetup paperSize="9" scale="65" orientation="landscape" horizontalDpi="200" verticalDpi="200" r:id="rId1"/>
  <headerFooter>
    <oddHeader>&amp;R&amp;"-,Bold"&amp;22July-2018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31</vt:i4>
      </vt:variant>
    </vt:vector>
  </HeadingPairs>
  <TitlesOfParts>
    <vt:vector size="48" baseType="lpstr">
      <vt:lpstr>B Sc.7-Nischay </vt:lpstr>
      <vt:lpstr>GNM 7-Nischay (2)</vt:lpstr>
      <vt:lpstr>Para Medical 7-Nischay  (2)</vt:lpstr>
      <vt:lpstr>ANM 7-Nischay (2)</vt:lpstr>
      <vt:lpstr>GNM (3)</vt:lpstr>
      <vt:lpstr>ANM (3)</vt:lpstr>
      <vt:lpstr>DFID (2)</vt:lpstr>
      <vt:lpstr>PHC TO CHC (Health) (2)</vt:lpstr>
      <vt:lpstr>PHC TO CHC (Single) (2)</vt:lpstr>
      <vt:lpstr>PHC TO CHC (minority) (2)</vt:lpstr>
      <vt:lpstr>APHC (2)</vt:lpstr>
      <vt:lpstr>APHC (MSDP)1 (2)</vt:lpstr>
      <vt:lpstr>HSC MINORITY (2)</vt:lpstr>
      <vt:lpstr>Medical college Schm (2)</vt:lpstr>
      <vt:lpstr>Misc  (2)</vt:lpstr>
      <vt:lpstr>DEIC &amp; mch (2)</vt:lpstr>
      <vt:lpstr>Eye Bank</vt:lpstr>
      <vt:lpstr>'ANM (3)'!Print_Area</vt:lpstr>
      <vt:lpstr>'ANM 7-Nischay (2)'!Print_Area</vt:lpstr>
      <vt:lpstr>'APHC (2)'!Print_Area</vt:lpstr>
      <vt:lpstr>'APHC (MSDP)1 (2)'!Print_Area</vt:lpstr>
      <vt:lpstr>'B Sc.7-Nischay '!Print_Area</vt:lpstr>
      <vt:lpstr>'DEIC &amp; mch (2)'!Print_Area</vt:lpstr>
      <vt:lpstr>'DFID (2)'!Print_Area</vt:lpstr>
      <vt:lpstr>'GNM (3)'!Print_Area</vt:lpstr>
      <vt:lpstr>'GNM 7-Nischay (2)'!Print_Area</vt:lpstr>
      <vt:lpstr>'HSC MINORITY (2)'!Print_Area</vt:lpstr>
      <vt:lpstr>'Medical college Schm (2)'!Print_Area</vt:lpstr>
      <vt:lpstr>'Misc  (2)'!Print_Area</vt:lpstr>
      <vt:lpstr>'Para Medical 7-Nischay  (2)'!Print_Area</vt:lpstr>
      <vt:lpstr>'PHC TO CHC (Health) (2)'!Print_Area</vt:lpstr>
      <vt:lpstr>'PHC TO CHC (minority) (2)'!Print_Area</vt:lpstr>
      <vt:lpstr>'PHC TO CHC (Single) (2)'!Print_Area</vt:lpstr>
      <vt:lpstr>'ANM (3)'!Print_Titles</vt:lpstr>
      <vt:lpstr>'ANM 7-Nischay (2)'!Print_Titles</vt:lpstr>
      <vt:lpstr>'APHC (2)'!Print_Titles</vt:lpstr>
      <vt:lpstr>'APHC (MSDP)1 (2)'!Print_Titles</vt:lpstr>
      <vt:lpstr>'DEIC &amp; mch (2)'!Print_Titles</vt:lpstr>
      <vt:lpstr>'DFID (2)'!Print_Titles</vt:lpstr>
      <vt:lpstr>'GNM (3)'!Print_Titles</vt:lpstr>
      <vt:lpstr>'GNM 7-Nischay (2)'!Print_Titles</vt:lpstr>
      <vt:lpstr>'HSC MINORITY (2)'!Print_Titles</vt:lpstr>
      <vt:lpstr>'Medical college Schm (2)'!Print_Titles</vt:lpstr>
      <vt:lpstr>'Misc  (2)'!Print_Titles</vt:lpstr>
      <vt:lpstr>'Para Medical 7-Nischay  (2)'!Print_Titles</vt:lpstr>
      <vt:lpstr>'PHC TO CHC (Health) (2)'!Print_Titles</vt:lpstr>
      <vt:lpstr>'PHC TO CHC (minority) (2)'!Print_Titles</vt:lpstr>
      <vt:lpstr>'PHC TO CHC (Single) (2)'!Print_Titles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Chotu</cp:lastModifiedBy>
  <cp:lastPrinted>2018-09-12T05:05:26Z</cp:lastPrinted>
  <dcterms:created xsi:type="dcterms:W3CDTF">2014-10-15T07:34:28Z</dcterms:created>
  <dcterms:modified xsi:type="dcterms:W3CDTF">2018-09-17T11:14:26Z</dcterms:modified>
</cp:coreProperties>
</file>